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480" windowHeight="6405" tabRatio="914" firstSheet="2" activeTab="2"/>
  </bookViews>
  <sheets>
    <sheet name="医療機関経費（明和病院）" sheetId="1" state="hidden" r:id="rId1"/>
    <sheet name="医療機関経費（標準施設）" sheetId="2" state="hidden" r:id="rId2"/>
    <sheet name="研究費" sheetId="3" r:id="rId3"/>
    <sheet name="主要情報" sheetId="4" state="hidden" r:id="rId4"/>
  </sheets>
  <definedNames>
    <definedName name="IRB開催頻度">'主要情報'!$B$13</definedName>
    <definedName name="_xlnm.Print_Area" localSheetId="2">'研究費'!$B$1:$I$33</definedName>
    <definedName name="エシック治験コード">'主要情報'!$B$21</definedName>
    <definedName name="エントリー開始時期">'主要情報'!$B$9</definedName>
    <definedName name="エントリー期間">'主要情報'!$B$11</definedName>
    <definedName name="エントリー終了時期">'主要情報'!$B$10</definedName>
    <definedName name="その他特記事項">'主要情報'!$B$34</definedName>
    <definedName name="ポイントの金額">'主要情報'!$B$14</definedName>
    <definedName name="契約開始時期">'主要情報'!$B$6</definedName>
    <definedName name="契約終了時期">'主要情報'!$B$7</definedName>
    <definedName name="契約症例数">'主要情報'!$B$12</definedName>
    <definedName name="見積書作成日">'主要情報'!$B$4</definedName>
    <definedName name="見積様式Ver.">'主要情報'!$E$1</definedName>
    <definedName name="後観察日数">'主要情報'!$B$28</definedName>
    <definedName name="合計来院数">'主要情報'!$B$25</definedName>
    <definedName name="事後来院回数">'主要情報'!$B$24</definedName>
    <definedName name="治験依頼者名">'主要情報'!$B$17</definedName>
    <definedName name="治験課題名">'主要情報'!$B$18</definedName>
    <definedName name="治験管理経費" localSheetId="0">'医療機関経費（明和病院）'!$E$10</definedName>
    <definedName name="治験管理経費">'医療機関経費（標準施設）'!$F$10</definedName>
    <definedName name="治験契約期間">'主要情報'!$B$8</definedName>
    <definedName name="治験事務局経費" localSheetId="0">'医療機関経費（明和病院）'!$E$9</definedName>
    <definedName name="治験事務局経費">'医療機関経費（標準施設）'!$F$13</definedName>
    <definedName name="治験実施計画書No">'主要情報'!$B$19</definedName>
    <definedName name="治験実施施設名">'主要情報'!$B$5</definedName>
    <definedName name="治験責任医師名">'主要情報'!$B$35</definedName>
    <definedName name="治験薬コード">'主要情報'!$B$20</definedName>
    <definedName name="治験薬管理費">#REF!</definedName>
    <definedName name="治療期前日数">'主要情報'!$B$26</definedName>
    <definedName name="治療期前来院回数">'主要情報'!$B$22</definedName>
    <definedName name="治療期日数">'主要情報'!$B$27</definedName>
    <definedName name="治療期来院回数">'主要情報'!$B$23</definedName>
    <definedName name="長野赤十字治験薬管理費">#REF!</definedName>
    <definedName name="長野赤十字臨床試験研究費">#REF!</definedName>
    <definedName name="直接閲覧回数">'主要情報'!$B$30</definedName>
    <definedName name="直接閲覧回数合計">#REF!</definedName>
    <definedName name="直接閲覧合計回数">#REF!</definedName>
    <definedName name="標準来院回数①">'主要情報'!$B$22</definedName>
    <definedName name="標準来院回数②">'主要情報'!$B$24</definedName>
    <definedName name="保存資料管理料" localSheetId="0">'医療機関経費（明和病院）'!$E$11</definedName>
    <definedName name="保存資料管理料">'医療機関経費（標準施設）'!$F$14</definedName>
    <definedName name="臨床試験研究費">'研究費'!$I$29</definedName>
  </definedNames>
  <calcPr fullCalcOnLoad="1"/>
  <pivotCaches>
    <pivotCache cacheId="2" r:id="rId5"/>
    <pivotCache cacheId="1" r:id="rId6"/>
  </pivotCaches>
</workbook>
</file>

<file path=xl/comments2.xml><?xml version="1.0" encoding="utf-8"?>
<comments xmlns="http://schemas.openxmlformats.org/spreadsheetml/2006/main">
  <authors>
    <author>平松　龍太郎</author>
  </authors>
  <commentList>
    <comment ref="K10" authorId="0">
      <text>
        <r>
          <rPr>
            <b/>
            <sz val="9"/>
            <rFont val="ＭＳ Ｐゴシック"/>
            <family val="3"/>
          </rPr>
          <t>割合を直接入力</t>
        </r>
      </text>
    </comment>
  </commentList>
</comments>
</file>

<file path=xl/sharedStrings.xml><?xml version="1.0" encoding="utf-8"?>
<sst xmlns="http://schemas.openxmlformats.org/spreadsheetml/2006/main" count="468" uniqueCount="314">
  <si>
    <t>４以下</t>
  </si>
  <si>
    <t>治験責任医師名</t>
  </si>
  <si>
    <t>がん疼痛患者を対象としたS-811717(オキシコドン塩酸塩注射剤）静脈内投与によるオープンラベル試験</t>
  </si>
  <si>
    <t>塩野義製薬株式会社</t>
  </si>
  <si>
    <t>0809V9131</t>
  </si>
  <si>
    <t>S-811717</t>
  </si>
  <si>
    <t>単回静脈内投与時における薬物濃度測定を実施した症例</t>
  </si>
  <si>
    <t>単回静脈内投与時における薬物濃度測定を実施した症例</t>
  </si>
  <si>
    <t>持続静脈内投与開始時における薬物濃度測定を実施した症例</t>
  </si>
  <si>
    <t>持続静脈内投与開始時における薬物濃度測定を実施した症例</t>
  </si>
  <si>
    <t>①、②以外の症例</t>
  </si>
  <si>
    <t>①、②以外の症例</t>
  </si>
  <si>
    <t>臨床試験研究費①　注1</t>
  </si>
  <si>
    <t>臨床試験研究費②　注1</t>
  </si>
  <si>
    <t>臨床試験研究費③　注1</t>
  </si>
  <si>
    <t>治験審査委員会経費</t>
  </si>
  <si>
    <t xml:space="preserve"> 初回審査</t>
  </si>
  <si>
    <t xml:space="preserve"> 審議　注3</t>
  </si>
  <si>
    <t xml:space="preserve"> 継続審査　注3</t>
  </si>
  <si>
    <t xml:space="preserve"> 報告　注4</t>
  </si>
  <si>
    <t xml:space="preserve"> 迅速審査</t>
  </si>
  <si>
    <t>調査対応費</t>
  </si>
  <si>
    <t xml:space="preserve"> 直接閲覧</t>
  </si>
  <si>
    <t xml:space="preserve"> 監査</t>
  </si>
  <si>
    <t xml:space="preserve"> 機構調査等</t>
  </si>
  <si>
    <t xml:space="preserve"> 直接閲覧（治験終了報告書提出後）</t>
  </si>
  <si>
    <t>国立病院ポイント表を基に算出</t>
  </si>
  <si>
    <t>報告のみを実施した場合の費用。迅速審査に附随する報告は請求対象外とする。</t>
  </si>
  <si>
    <t>治験終了報告書提出後の直接閲覧への対応費</t>
  </si>
  <si>
    <t>直接閲覧への対応費</t>
  </si>
  <si>
    <t>治験参加期間中の検査・画像診断の費用、当該治験薬と同様の効能・効果を有する医薬品の投薬・注射の費用</t>
  </si>
  <si>
    <t>被験者の経済的負担を減らすために、被験者に対して支払われる費用</t>
  </si>
  <si>
    <t>投与開始時</t>
  </si>
  <si>
    <t>試験</t>
  </si>
  <si>
    <t>臨床試験研究費および治験薬管理費の合計に右記の割合を乗じたもの</t>
  </si>
  <si>
    <t>初回IRBの開催費用および謝金</t>
  </si>
  <si>
    <t>医療機関固定費</t>
  </si>
  <si>
    <t>エシック固定費</t>
  </si>
  <si>
    <t>医療機関IRB費用</t>
  </si>
  <si>
    <t>エシックIRB費用</t>
  </si>
  <si>
    <t>エシック症例単価</t>
  </si>
  <si>
    <t>総額</t>
  </si>
  <si>
    <t>見積様式Ver.：</t>
  </si>
  <si>
    <t>医療機関固定費比率</t>
  </si>
  <si>
    <t>エシック固定費比率</t>
  </si>
  <si>
    <t>トータル固定費比率</t>
  </si>
  <si>
    <t>E-0810A</t>
  </si>
  <si>
    <t>請求時期</t>
  </si>
  <si>
    <t>医療機関経費</t>
  </si>
  <si>
    <t>（単位：円、消費税別）</t>
  </si>
  <si>
    <t>数量</t>
  </si>
  <si>
    <t>症例比例費</t>
  </si>
  <si>
    <t>固定費</t>
  </si>
  <si>
    <t>変動費</t>
  </si>
  <si>
    <t>治験期間中</t>
  </si>
  <si>
    <t>治験終了報告書提出後</t>
  </si>
  <si>
    <t>観察期脱落症例研究費</t>
  </si>
  <si>
    <t xml:space="preserve"> 審議</t>
  </si>
  <si>
    <t xml:space="preserve"> 継続審査</t>
  </si>
  <si>
    <t xml:space="preserve"> 報告</t>
  </si>
  <si>
    <t>特記事項参照</t>
  </si>
  <si>
    <t>治験期間分</t>
  </si>
  <si>
    <t>GCPにて定められた期間分</t>
  </si>
  <si>
    <t>症例比例変動費</t>
  </si>
  <si>
    <t>月額比例費</t>
  </si>
  <si>
    <t>特記事項</t>
  </si>
  <si>
    <t>Ⅰ</t>
  </si>
  <si>
    <t>Ⅱ</t>
  </si>
  <si>
    <t>Ⅲ</t>
  </si>
  <si>
    <t>単盲検</t>
  </si>
  <si>
    <t>皮下・筋注</t>
  </si>
  <si>
    <t>5～24週</t>
  </si>
  <si>
    <t>小児、成人（高齢者、肝、腎障害等合併有）</t>
  </si>
  <si>
    <t>２０～２９</t>
  </si>
  <si>
    <t>５～９</t>
  </si>
  <si>
    <t>５０～９９</t>
  </si>
  <si>
    <r>
      <t>31～</t>
    </r>
    <r>
      <rPr>
        <sz val="11"/>
        <rFont val="ＭＳ Ｐゴシック"/>
        <family val="3"/>
      </rPr>
      <t>50枚</t>
    </r>
  </si>
  <si>
    <t>未承認</t>
  </si>
  <si>
    <t>全面禁止</t>
  </si>
  <si>
    <t>乳児・新生児</t>
  </si>
  <si>
    <t>３０以上</t>
  </si>
  <si>
    <t>１０以上</t>
  </si>
  <si>
    <t>１００以上</t>
  </si>
  <si>
    <t>治療期用の治験薬が投与された症例に対し、ポイント表から算出した研究費</t>
  </si>
  <si>
    <t>治験事務局及び本治験の実施に要する協力部門等への間接諸経費</t>
  </si>
  <si>
    <t>治験終了報告書を提出後、GCPにて規定された期間の資料保管料</t>
  </si>
  <si>
    <t>直接閲覧、監査、機構調査を実施した場合の経費</t>
  </si>
  <si>
    <t>自院の被験者に発生した重篤な有害事象に対する対応費</t>
  </si>
  <si>
    <t>治験参加期間中の検査・画像診断の費用、当該治験薬と同様の効能・効果を有する医薬品の投薬・注射の費用</t>
  </si>
  <si>
    <t>治験審査委員会の実施にかかる各種経費</t>
  </si>
  <si>
    <t>設置する治験薬に対し、ポイント表から算出した管理費</t>
  </si>
  <si>
    <t>治験事務局の維持費、管理費用</t>
  </si>
  <si>
    <t>同意取得後、治療期用の治験薬が投与されなかった症例の経費</t>
  </si>
  <si>
    <t>被験者の経済的負担を減らすために、被験者に対して支払われる費用</t>
  </si>
  <si>
    <t>11.治験審査委員会経費：継続審査と同時に通常の審議も行われた場合、審議の費用も別途発生するものとする。</t>
  </si>
  <si>
    <t>医療機関月額比例費</t>
  </si>
  <si>
    <t>医療機関症例比例費</t>
  </si>
  <si>
    <t>医療機関症例比例変動費</t>
  </si>
  <si>
    <t>医療機関変動費</t>
  </si>
  <si>
    <t>エシック月額比例費</t>
  </si>
  <si>
    <t>エシック症例比例費</t>
  </si>
  <si>
    <t>エシック症例比例変動費</t>
  </si>
  <si>
    <t>エシック変動費</t>
  </si>
  <si>
    <t>トータル症例単価</t>
  </si>
  <si>
    <t>項目</t>
  </si>
  <si>
    <t>単価</t>
  </si>
  <si>
    <t>金額</t>
  </si>
  <si>
    <t>区分</t>
  </si>
  <si>
    <t>区分</t>
  </si>
  <si>
    <t>データ</t>
  </si>
  <si>
    <t>集計</t>
  </si>
  <si>
    <t>合計 / 単価</t>
  </si>
  <si>
    <t>合計 / 金額</t>
  </si>
  <si>
    <t>(空白)</t>
  </si>
  <si>
    <t>全体の 合計 / 単価</t>
  </si>
  <si>
    <t>全体の 合計 / 金額</t>
  </si>
  <si>
    <t>発生時</t>
  </si>
  <si>
    <t>実施時</t>
  </si>
  <si>
    <t>協議の上決定</t>
  </si>
  <si>
    <t>投与開始時</t>
  </si>
  <si>
    <t>実費</t>
  </si>
  <si>
    <t>発生時</t>
  </si>
  <si>
    <t>終了時精算、消費税対象外</t>
  </si>
  <si>
    <t>終了時精算、消費税対象外</t>
  </si>
  <si>
    <t>終了時精算、消費税対象外</t>
  </si>
  <si>
    <t>契約症例数分</t>
  </si>
  <si>
    <t>臨床試験研究費①</t>
  </si>
  <si>
    <t>臨床試験研究費②</t>
  </si>
  <si>
    <t>臨床試験研究費③</t>
  </si>
  <si>
    <t>治験管理経費①</t>
  </si>
  <si>
    <t>治験管理経費②</t>
  </si>
  <si>
    <t>直接閲覧</t>
  </si>
  <si>
    <t>直接閲覧（治験終了報告書提出後）</t>
  </si>
  <si>
    <t>監査</t>
  </si>
  <si>
    <t>機構調査等</t>
  </si>
  <si>
    <t>被験者負担軽減費①</t>
  </si>
  <si>
    <t>被験者負担軽減費②</t>
  </si>
  <si>
    <t>覚書締結時</t>
  </si>
  <si>
    <t>覚書締結時</t>
  </si>
  <si>
    <t>覚書締結時</t>
  </si>
  <si>
    <t>覚書締結時</t>
  </si>
  <si>
    <t>・</t>
  </si>
  <si>
    <t>11.治験審査委員会経費：報告のみ実施した場合に報告の費用が発生するものとする。</t>
  </si>
  <si>
    <t>11.治験審査委員会経費：迅速審査の結果報告については費用は発生しない。</t>
  </si>
  <si>
    <t>入退院</t>
  </si>
  <si>
    <t>点</t>
  </si>
  <si>
    <t>見積書作成日</t>
  </si>
  <si>
    <t>治験依頼者名</t>
  </si>
  <si>
    <t>治験課題名</t>
  </si>
  <si>
    <t>治験実施施設名</t>
  </si>
  <si>
    <t>治験契約期間</t>
  </si>
  <si>
    <t>契約症例数</t>
  </si>
  <si>
    <t>項　　　目</t>
  </si>
  <si>
    <t>係数①</t>
  </si>
  <si>
    <t>単  価</t>
  </si>
  <si>
    <t>金  額</t>
  </si>
  <si>
    <t>備　　考</t>
  </si>
  <si>
    <t>合計</t>
  </si>
  <si>
    <t>単位</t>
  </si>
  <si>
    <t>試験</t>
  </si>
  <si>
    <t>月</t>
  </si>
  <si>
    <t>例</t>
  </si>
  <si>
    <t>治験契約開始時期</t>
  </si>
  <si>
    <t>治験契約終了時期</t>
  </si>
  <si>
    <t>【内訳】</t>
  </si>
  <si>
    <t>回</t>
  </si>
  <si>
    <t>治験薬管理費</t>
  </si>
  <si>
    <t>内容</t>
  </si>
  <si>
    <t>見積書作成時の確認項目</t>
  </si>
  <si>
    <t>単価</t>
  </si>
  <si>
    <t>治験事務室維持費として</t>
  </si>
  <si>
    <t>関連部門の必要経費として</t>
  </si>
  <si>
    <t>契約締結時請求</t>
  </si>
  <si>
    <t>備考</t>
  </si>
  <si>
    <t>発生時請求</t>
  </si>
  <si>
    <t>日</t>
  </si>
  <si>
    <t>保存資料管理料</t>
  </si>
  <si>
    <t>請求
単位</t>
  </si>
  <si>
    <t>実施時に協議の上決定</t>
  </si>
  <si>
    <t>件</t>
  </si>
  <si>
    <t>実施時請求</t>
  </si>
  <si>
    <t>機構調査等への準備・対応費</t>
  </si>
  <si>
    <t>自施設の被験者のSAE対応経費</t>
  </si>
  <si>
    <t>重篤有害事象対応費（自院被験者）</t>
  </si>
  <si>
    <t>治験実施中・終了後の治験依頼者による監査への対応費</t>
  </si>
  <si>
    <t>開催費用および謝金</t>
  </si>
  <si>
    <t>治験が１年を超える度に行う継続審査の開催費用及び謝金</t>
  </si>
  <si>
    <t>開催費用</t>
  </si>
  <si>
    <t>プラセボの使用</t>
  </si>
  <si>
    <t>被験者層</t>
  </si>
  <si>
    <t>臨床症状観察項目数</t>
  </si>
  <si>
    <t>×回数</t>
  </si>
  <si>
    <t>特殊検査のための検体採取回数</t>
  </si>
  <si>
    <t>症例発表</t>
  </si>
  <si>
    <t>相の種類</t>
  </si>
  <si>
    <t>合計ポイント数</t>
  </si>
  <si>
    <t>実費請求</t>
  </si>
  <si>
    <t>仮払い請求/終了時精算</t>
  </si>
  <si>
    <t>被験者負担軽減費</t>
  </si>
  <si>
    <t>治験管理経費</t>
  </si>
  <si>
    <t>要　　　　素</t>
  </si>
  <si>
    <t>ウェイト</t>
  </si>
  <si>
    <t>Ⅰ
（ウエイト×1）</t>
  </si>
  <si>
    <t>Ⅱ
（ウエイト×3）</t>
  </si>
  <si>
    <t>Ⅲ
（ウエイト×5）</t>
  </si>
  <si>
    <t>A</t>
  </si>
  <si>
    <t>軽度</t>
  </si>
  <si>
    <t>中等度</t>
  </si>
  <si>
    <t>B</t>
  </si>
  <si>
    <t>外来</t>
  </si>
  <si>
    <t>入院</t>
  </si>
  <si>
    <t>C</t>
  </si>
  <si>
    <t>他の適応に
国内で承認</t>
  </si>
  <si>
    <t>同一適応に
欧米で承認</t>
  </si>
  <si>
    <t>D</t>
  </si>
  <si>
    <t>オープン</t>
  </si>
  <si>
    <t>使用</t>
  </si>
  <si>
    <t>F</t>
  </si>
  <si>
    <t>同効薬でも不変使用可</t>
  </si>
  <si>
    <t>同効薬のみ禁止</t>
  </si>
  <si>
    <t>G</t>
  </si>
  <si>
    <t>H</t>
  </si>
  <si>
    <t>4週間以内</t>
  </si>
  <si>
    <t>成人</t>
  </si>
  <si>
    <t>J</t>
  </si>
  <si>
    <t>１９以下</t>
  </si>
  <si>
    <t>K</t>
  </si>
  <si>
    <t>４以下</t>
  </si>
  <si>
    <t>L</t>
  </si>
  <si>
    <t>M</t>
  </si>
  <si>
    <t>49以下</t>
  </si>
  <si>
    <t>侵襲的機能検査及び
画像診断回数</t>
  </si>
  <si>
    <t>O</t>
  </si>
  <si>
    <t>S</t>
  </si>
  <si>
    <t>Ⅱ相・Ⅲ相</t>
  </si>
  <si>
    <t>Ⅰ相</t>
  </si>
  <si>
    <t>有</t>
  </si>
  <si>
    <t>臨床試験研究経費ポイント算出表</t>
  </si>
  <si>
    <t>対象疾患の重症度</t>
  </si>
  <si>
    <t>入院・外来の別</t>
  </si>
  <si>
    <t>治験薬製造承認の状況</t>
  </si>
  <si>
    <t>併用薬の使用</t>
  </si>
  <si>
    <t>治験薬の投与経路</t>
  </si>
  <si>
    <t>内用・外用</t>
  </si>
  <si>
    <t>静注・特殊</t>
  </si>
  <si>
    <t>治験薬の投与期間</t>
  </si>
  <si>
    <t>被験者の選出
（適格＋除外基準数）</t>
  </si>
  <si>
    <t>チェックポイントの経過観察回数</t>
  </si>
  <si>
    <t>一般的臨床検査＋
非侵襲的機能検査
及び画像診断項目数</t>
  </si>
  <si>
    <t>P</t>
  </si>
  <si>
    <t>生検回数</t>
  </si>
  <si>
    <t>Q</t>
  </si>
  <si>
    <t>承認申請に使用される文書等の作成</t>
  </si>
  <si>
    <t>30枚以内</t>
  </si>
  <si>
    <t>51枚以上</t>
  </si>
  <si>
    <r>
      <t>１．　Q及び</t>
    </r>
    <r>
      <rPr>
        <sz val="11"/>
        <rFont val="ＭＳ Ｐゴシック"/>
        <family val="3"/>
      </rPr>
      <t>Rを除いた合計ポイント数</t>
    </r>
  </si>
  <si>
    <r>
      <t>２．　Q及び</t>
    </r>
    <r>
      <rPr>
        <sz val="11"/>
        <rFont val="ＭＳ Ｐゴシック"/>
        <family val="3"/>
      </rPr>
      <t>Rの合計ポイント数</t>
    </r>
  </si>
  <si>
    <t>金額単位：円</t>
  </si>
  <si>
    <t>治験実施計画書No</t>
  </si>
  <si>
    <t>治験薬コード</t>
  </si>
  <si>
    <t>エシック治験コード</t>
  </si>
  <si>
    <t>注1：</t>
  </si>
  <si>
    <t>治療期に移行し治験薬が投与された症例に対して請求。</t>
  </si>
  <si>
    <t>注3：</t>
  </si>
  <si>
    <t>通常の安全性等の審議と継続審査が同時に行われた場合、審議と継続それぞれを請求。</t>
  </si>
  <si>
    <t>注4：</t>
  </si>
  <si>
    <t>定例会議において報告のみを実施した場合の請求（迅速審査に付随する報告は請求対象外）。</t>
  </si>
  <si>
    <t>プロトコール情報</t>
  </si>
  <si>
    <t>施設情報</t>
  </si>
  <si>
    <t>合計来院数</t>
  </si>
  <si>
    <t>直接閲覧の実施回数</t>
  </si>
  <si>
    <t>エントリー終了時期</t>
  </si>
  <si>
    <t>エントリー開始時期</t>
  </si>
  <si>
    <t>エントリー期間</t>
  </si>
  <si>
    <t>IRB開催頻度</t>
  </si>
  <si>
    <t>治療期前来院回数</t>
  </si>
  <si>
    <t>治療期前日数</t>
  </si>
  <si>
    <t>治療期来院回数</t>
  </si>
  <si>
    <t>事後来院回数</t>
  </si>
  <si>
    <t>治療期日数</t>
  </si>
  <si>
    <t>治験事務局経費</t>
  </si>
  <si>
    <t>1ポイントの金額</t>
  </si>
  <si>
    <t>保険外併用療養費支給対象外費用</t>
  </si>
  <si>
    <t>後観察日数</t>
  </si>
  <si>
    <t>その他特記事項</t>
  </si>
  <si>
    <t>入院・外来</t>
  </si>
  <si>
    <t>WOの有無</t>
  </si>
  <si>
    <t>急性期か否か</t>
  </si>
  <si>
    <t>通常</t>
  </si>
  <si>
    <t>ポイント</t>
  </si>
  <si>
    <t>ポイント</t>
  </si>
  <si>
    <t>デザイン</t>
  </si>
  <si>
    <t>E</t>
  </si>
  <si>
    <t>I</t>
  </si>
  <si>
    <t>N</t>
  </si>
  <si>
    <t>R</t>
  </si>
  <si>
    <t>二重盲検</t>
  </si>
  <si>
    <t>合計日数</t>
  </si>
  <si>
    <t>重症・重篤</t>
  </si>
  <si>
    <t>治験終了後依頼者が希望する期間の必須文書保管費用</t>
  </si>
  <si>
    <t>ABC□□</t>
  </si>
  <si>
    <t>来院</t>
  </si>
  <si>
    <t>No.</t>
  </si>
  <si>
    <t>医療機関症例単価</t>
  </si>
  <si>
    <t>ポイント</t>
  </si>
  <si>
    <t>単回静脈内投与時における薬物濃度測定を実施した症例
治験薬投与症例毎治験薬投与開始後請求</t>
  </si>
  <si>
    <t>持続静脈内投与開始時における薬物濃度測定を実施した症例
治験薬投与症例毎治験薬投与開始後請求</t>
  </si>
  <si>
    <t>①、②以外の症例
治験薬投与症例毎治験薬投与開始後請求</t>
  </si>
  <si>
    <t>臨床試験研究費①～③</t>
  </si>
  <si>
    <t>茨城県立中央病院</t>
  </si>
  <si>
    <r>
      <t>0</t>
    </r>
    <r>
      <rPr>
        <sz val="11"/>
        <rFont val="ＭＳ Ｐゴシック"/>
        <family val="3"/>
      </rPr>
      <t>回</t>
    </r>
  </si>
  <si>
    <t>治験依頼者名：</t>
  </si>
  <si>
    <t>治験課題名：</t>
  </si>
  <si>
    <r>
      <t>25～</t>
    </r>
    <r>
      <rPr>
        <sz val="11"/>
        <rFont val="ＭＳ Ｐゴシック"/>
        <family val="3"/>
      </rPr>
      <t>52週</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</si>
</sst>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症例&quot;"/>
    <numFmt numFmtId="178" formatCode="##&quot;例&quot;"/>
    <numFmt numFmtId="179" formatCode="##&quot;回&quot;"/>
    <numFmt numFmtId="180" formatCode="##&quot;ヶ月&quot;"/>
    <numFmt numFmtId="181" formatCode="##&quot;visits&quot;"/>
    <numFmt numFmtId="182" formatCode="##&quot;回/例&quot;"/>
    <numFmt numFmtId="183" formatCode="##&quot;/回&quot;"/>
    <numFmt numFmtId="184" formatCode="yyyy&quot;年&quot;m&quot;月&quot;d&quot;日&quot;;@"/>
    <numFmt numFmtId="185" formatCode="##&quot;試験&quot;"/>
    <numFmt numFmtId="186" formatCode="#,##0_);[Red]\(#,##0\)"/>
    <numFmt numFmtId="187" formatCode="#,###&quot;円/例&quot;"/>
    <numFmt numFmtId="188" formatCode="#,##0&quot;円/例&quot;"/>
    <numFmt numFmtId="189" formatCode="0&quot;回&quot;"/>
    <numFmt numFmtId="190" formatCode="0&quot;ヶ月&quot;"/>
    <numFmt numFmtId="191" formatCode="#,###&quot;/例&quot;"/>
    <numFmt numFmtId="192" formatCode="&quot;1例あたり　&quot;#,###,###"/>
    <numFmt numFmtId="193" formatCode="#,###&quot;/件&quot;"/>
    <numFmt numFmtId="194" formatCode="#,###&quot;/年&quot;"/>
    <numFmt numFmtId="195" formatCode="#&quot;回&quot;"/>
    <numFmt numFmtId="196" formatCode="#,###&quot;/visit&quot;"/>
    <numFmt numFmtId="197" formatCode="##&quot;年&quot;"/>
    <numFmt numFmtId="198" formatCode="##&quot;円&quot;"/>
    <numFmt numFmtId="199" formatCode="&quot;=&quot;##,###&quot;円　・・・①&quot;"/>
    <numFmt numFmtId="200" formatCode="&quot;=&quot;##,##0&quot;円　・・・②&quot;"/>
    <numFmt numFmtId="201" formatCode="#,###&quot; +&quot;"/>
    <numFmt numFmtId="202" formatCode="#,##0&quot; =&quot;"/>
    <numFmt numFmtId="203" formatCode="#,###&quot;円&quot;"/>
    <numFmt numFmtId="204" formatCode="&quot;= 治験薬管理経費&quot;"/>
    <numFmt numFmtId="205" formatCode="#,###&quot;　円　&quot;"/>
    <numFmt numFmtId="206" formatCode="#,###&quot;日&quot;"/>
    <numFmt numFmtId="207" formatCode="##0.0&quot;回/月&quot;"/>
    <numFmt numFmtId="208" formatCode="#,##0_ "/>
    <numFmt numFmtId="209" formatCode="#,##0.0_ "/>
    <numFmt numFmtId="210" formatCode="[$-F800]dddd\,\ mmmm\ dd\,\ yyyy"/>
    <numFmt numFmtId="211" formatCode="##&quot;来院&quot;"/>
    <numFmt numFmtId="212" formatCode="&quot;=　\&quot;#,###,##0&quot;/試験&quot;"/>
    <numFmt numFmtId="213" formatCode="&quot;=　\&quot;#,###,##0&quot;/例&quot;"/>
    <numFmt numFmtId="214" formatCode="0&quot;年&quot;"/>
    <numFmt numFmtId="215" formatCode="&quot;合計　&quot;#,###,###"/>
    <numFmt numFmtId="216" formatCode="&quot;臨床研究費及び治験薬管理費の合計金額の&quot;#&quot;%&quot;"/>
    <numFmt numFmtId="217" formatCode="&quot;1と2の合計金額の&quot;#&quot;%&quot;"/>
    <numFmt numFmtId="218" formatCode="&quot;1と2の合計金額の&quot;0%"/>
    <numFmt numFmtId="219" formatCode="#&quot;例&quot;"/>
    <numFmt numFmtId="220" formatCode="&quot;Yes&quot;;&quot;Yes&quot;;&quot;No&quot;"/>
    <numFmt numFmtId="221" formatCode="&quot;True&quot;;&quot;True&quot;;&quot;False&quot;"/>
    <numFmt numFmtId="222" formatCode="&quot;On&quot;;&quot;On&quot;;&quot;Off&quot;"/>
    <numFmt numFmtId="223" formatCode="[$€-2]\ #,##0.00_);[Red]\([$€-2]\ #,##0.00\)"/>
  </numFmts>
  <fonts count="50">
    <font>
      <sz val="11"/>
      <name val="ＭＳ Ｐゴシック"/>
      <family val="3"/>
    </font>
    <font>
      <sz val="6"/>
      <name val="ＭＳ Ｐゴシック"/>
      <family val="3"/>
    </font>
    <font>
      <sz val="10"/>
      <name val="ＭＳ Ｐゴシック"/>
      <family val="3"/>
    </font>
    <font>
      <sz val="10"/>
      <color indexed="9"/>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b/>
      <sz val="14"/>
      <name val="ＭＳ Ｐゴシック"/>
      <family val="3"/>
    </font>
    <font>
      <u val="single"/>
      <sz val="11"/>
      <name val="ＭＳ Ｐゴシック"/>
      <family val="3"/>
    </font>
    <font>
      <b/>
      <sz val="12"/>
      <name val="ＭＳ Ｐゴシック"/>
      <family val="3"/>
    </font>
    <font>
      <b/>
      <sz val="9"/>
      <name val="ＭＳ Ｐゴシック"/>
      <family val="3"/>
    </font>
    <font>
      <sz val="10"/>
      <color indexed="10"/>
      <name val="ＭＳ Ｐゴシック"/>
      <family val="3"/>
    </font>
    <font>
      <sz val="10"/>
      <color indexed="53"/>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style="thin"/>
      <top style="medium"/>
      <bottom style="thin"/>
    </border>
    <border>
      <left style="thin"/>
      <right style="thin"/>
      <top style="thin"/>
      <bottom style="thin"/>
    </border>
    <border>
      <left style="thin"/>
      <right style="thin"/>
      <top style="thin"/>
      <bottom style="double"/>
    </border>
    <border>
      <left style="thin"/>
      <right style="thin"/>
      <top>
        <color indexed="63"/>
      </top>
      <bottom style="medium"/>
    </border>
    <border>
      <left style="medium"/>
      <right style="thin"/>
      <top style="thin"/>
      <bottom style="thin"/>
    </border>
    <border>
      <left style="thin"/>
      <right style="medium"/>
      <top style="thin"/>
      <bottom style="thin"/>
    </border>
    <border>
      <left style="thin"/>
      <right style="thin"/>
      <top>
        <color indexed="63"/>
      </top>
      <bottom style="thin"/>
    </border>
    <border diagonalUp="1">
      <left style="thin"/>
      <right style="thin"/>
      <top style="thin"/>
      <bottom style="thin"/>
      <diagonal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thin"/>
      <bottom style="thin"/>
    </border>
    <border>
      <left style="medium"/>
      <right>
        <color indexed="63"/>
      </right>
      <top style="thin"/>
      <bottom style="thin"/>
    </border>
    <border>
      <left style="medium"/>
      <right>
        <color indexed="63"/>
      </right>
      <top style="thin"/>
      <bottom style="double"/>
    </border>
    <border>
      <left style="medium"/>
      <right>
        <color indexed="63"/>
      </right>
      <top style="double"/>
      <bottom style="medium"/>
    </border>
    <border>
      <left style="thin"/>
      <right>
        <color indexed="63"/>
      </right>
      <top style="medium"/>
      <bottom style="medium"/>
    </border>
    <border>
      <left style="thin"/>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style="thin"/>
      <right style="medium"/>
      <top>
        <color indexed="63"/>
      </top>
      <bottom style="thin"/>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color indexed="63"/>
      </right>
      <top style="thin"/>
      <bottom style="medium"/>
    </border>
    <border>
      <left style="thin"/>
      <right style="medium"/>
      <top style="medium"/>
      <bottom style="medium"/>
    </border>
    <border>
      <left>
        <color indexed="63"/>
      </left>
      <right>
        <color indexed="63"/>
      </right>
      <top style="medium"/>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medium"/>
      <bottom>
        <color indexed="63"/>
      </bottom>
    </border>
    <border>
      <left style="thin"/>
      <right style="thin"/>
      <top style="medium"/>
      <bottom>
        <color indexed="63"/>
      </botto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double"/>
    </border>
    <border>
      <left>
        <color indexed="63"/>
      </left>
      <right style="medium"/>
      <top style="thin"/>
      <bottom style="double"/>
    </border>
    <border>
      <left>
        <color indexed="63"/>
      </left>
      <right style="thin"/>
      <top style="thin"/>
      <bottom style="double"/>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color indexed="63"/>
      </left>
      <right style="medium"/>
      <top style="medium"/>
      <bottom>
        <color indexed="63"/>
      </bottom>
    </border>
    <border>
      <left>
        <color indexed="63"/>
      </left>
      <right style="thin"/>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style="thin"/>
      <bottom style="medium"/>
    </border>
    <border>
      <left>
        <color indexed="63"/>
      </left>
      <right style="thin"/>
      <top>
        <color indexed="63"/>
      </top>
      <bottom style="thin"/>
    </border>
    <border>
      <left style="thin"/>
      <right style="medium"/>
      <top style="medium"/>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347">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3" fillId="33" borderId="10"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38" fontId="2" fillId="0" borderId="12" xfId="49" applyFont="1" applyFill="1" applyBorder="1" applyAlignment="1">
      <alignment horizontal="right" vertical="center"/>
    </xf>
    <xf numFmtId="178" fontId="2" fillId="0" borderId="12" xfId="49" applyNumberFormat="1" applyFont="1" applyFill="1" applyBorder="1" applyAlignment="1">
      <alignment horizontal="right" vertical="center"/>
    </xf>
    <xf numFmtId="38" fontId="2" fillId="0" borderId="13" xfId="49" applyFont="1" applyFill="1" applyBorder="1" applyAlignment="1">
      <alignment horizontal="right" vertical="center"/>
    </xf>
    <xf numFmtId="38" fontId="2" fillId="0" borderId="14" xfId="49" applyFont="1" applyFill="1" applyBorder="1" applyAlignment="1">
      <alignment vertical="center"/>
    </xf>
    <xf numFmtId="38" fontId="2" fillId="0" borderId="0" xfId="49" applyFont="1" applyFill="1" applyBorder="1" applyAlignment="1">
      <alignment vertical="center"/>
    </xf>
    <xf numFmtId="6" fontId="2" fillId="0" borderId="0" xfId="49" applyNumberFormat="1" applyFont="1" applyFill="1" applyBorder="1" applyAlignment="1">
      <alignment vertical="center"/>
    </xf>
    <xf numFmtId="0" fontId="2" fillId="0" borderId="0" xfId="64" applyFont="1" applyFill="1" applyBorder="1" applyAlignment="1">
      <alignment vertical="center"/>
      <protection/>
    </xf>
    <xf numFmtId="0" fontId="4"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shrinkToFit="1"/>
    </xf>
    <xf numFmtId="0" fontId="2" fillId="0" borderId="0" xfId="0" applyFont="1" applyAlignment="1">
      <alignment vertical="center"/>
    </xf>
    <xf numFmtId="0" fontId="0" fillId="0" borderId="0" xfId="61" applyFont="1">
      <alignment/>
      <protection/>
    </xf>
    <xf numFmtId="0" fontId="0" fillId="0" borderId="0" xfId="61">
      <alignment/>
      <protection/>
    </xf>
    <xf numFmtId="0" fontId="0" fillId="34" borderId="0" xfId="61" applyFont="1" applyFill="1" applyAlignment="1">
      <alignment horizontal="center" vertical="center"/>
      <protection/>
    </xf>
    <xf numFmtId="0" fontId="0" fillId="0" borderId="12" xfId="61" applyFont="1" applyBorder="1" applyAlignment="1">
      <alignment horizontal="center" vertical="center" wrapText="1"/>
      <protection/>
    </xf>
    <xf numFmtId="0" fontId="0" fillId="0" borderId="15" xfId="61" applyFont="1" applyBorder="1" applyAlignment="1">
      <alignment horizontal="center" vertical="center"/>
      <protection/>
    </xf>
    <xf numFmtId="0" fontId="0" fillId="0" borderId="12" xfId="61" applyFont="1" applyBorder="1" applyAlignment="1">
      <alignment horizontal="left" vertical="center" wrapText="1"/>
      <protection/>
    </xf>
    <xf numFmtId="0" fontId="0" fillId="0" borderId="16" xfId="61" applyFont="1" applyBorder="1" applyAlignment="1">
      <alignment horizontal="center" vertical="center"/>
      <protection/>
    </xf>
    <xf numFmtId="0" fontId="0" fillId="0" borderId="16" xfId="61" applyFont="1" applyFill="1" applyBorder="1" applyAlignment="1">
      <alignment horizontal="center" vertical="center"/>
      <protection/>
    </xf>
    <xf numFmtId="176" fontId="2" fillId="0" borderId="0" xfId="0" applyNumberFormat="1" applyFont="1" applyAlignment="1">
      <alignment horizontal="center" vertical="center"/>
    </xf>
    <xf numFmtId="0" fontId="2" fillId="0" borderId="12" xfId="0" applyFont="1" applyBorder="1" applyAlignment="1">
      <alignment horizontal="center" vertical="center"/>
    </xf>
    <xf numFmtId="186" fontId="2" fillId="0" borderId="12" xfId="49" applyNumberFormat="1" applyFont="1" applyFill="1" applyBorder="1" applyAlignment="1">
      <alignment horizontal="right" vertical="center"/>
    </xf>
    <xf numFmtId="38" fontId="2" fillId="0" borderId="17" xfId="49" applyFont="1" applyFill="1" applyBorder="1" applyAlignment="1">
      <alignment horizontal="right" vertical="center"/>
    </xf>
    <xf numFmtId="185" fontId="2" fillId="0" borderId="12" xfId="49" applyNumberFormat="1" applyFont="1" applyFill="1" applyBorder="1" applyAlignment="1">
      <alignment horizontal="right" vertical="center"/>
    </xf>
    <xf numFmtId="186" fontId="2" fillId="0" borderId="17" xfId="64" applyNumberFormat="1" applyFont="1" applyFill="1" applyBorder="1" applyAlignment="1">
      <alignment horizontal="right" vertical="center"/>
      <protection/>
    </xf>
    <xf numFmtId="195" fontId="2" fillId="0" borderId="17" xfId="64" applyNumberFormat="1" applyFont="1" applyFill="1" applyBorder="1" applyAlignment="1">
      <alignment horizontal="right" vertical="center"/>
      <protection/>
    </xf>
    <xf numFmtId="186" fontId="2" fillId="0" borderId="12" xfId="0" applyNumberFormat="1"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horizontal="center" vertical="center"/>
    </xf>
    <xf numFmtId="186" fontId="2" fillId="0" borderId="13" xfId="49" applyNumberFormat="1" applyFont="1" applyFill="1" applyBorder="1" applyAlignment="1">
      <alignment horizontal="right" vertical="center"/>
    </xf>
    <xf numFmtId="0" fontId="2" fillId="0" borderId="14" xfId="64" applyFont="1" applyFill="1" applyBorder="1" applyAlignment="1">
      <alignment horizontal="center" vertical="center"/>
      <protection/>
    </xf>
    <xf numFmtId="0" fontId="2" fillId="0" borderId="0" xfId="64" applyFont="1" applyFill="1" applyBorder="1" applyAlignment="1">
      <alignment horizontal="left" vertical="center"/>
      <protection/>
    </xf>
    <xf numFmtId="38" fontId="4" fillId="0" borderId="0" xfId="0" applyNumberFormat="1" applyFont="1" applyAlignment="1">
      <alignment vertical="center"/>
    </xf>
    <xf numFmtId="38" fontId="4" fillId="0" borderId="0" xfId="64" applyNumberFormat="1" applyFont="1" applyFill="1" applyBorder="1" applyAlignment="1">
      <alignment vertical="center"/>
      <protection/>
    </xf>
    <xf numFmtId="38" fontId="4" fillId="0" borderId="0" xfId="0" applyNumberFormat="1" applyFont="1" applyAlignment="1">
      <alignment horizontal="right" vertical="center"/>
    </xf>
    <xf numFmtId="38" fontId="4" fillId="0" borderId="0" xfId="0" applyNumberFormat="1" applyFont="1" applyBorder="1" applyAlignment="1">
      <alignment vertical="center"/>
    </xf>
    <xf numFmtId="0" fontId="7" fillId="0" borderId="0" xfId="0" applyFont="1" applyAlignment="1">
      <alignment vertical="center"/>
    </xf>
    <xf numFmtId="0" fontId="0" fillId="0" borderId="12" xfId="0" applyBorder="1" applyAlignment="1">
      <alignment vertical="center"/>
    </xf>
    <xf numFmtId="0" fontId="0" fillId="0" borderId="12" xfId="0" applyBorder="1" applyAlignment="1">
      <alignment vertical="top"/>
    </xf>
    <xf numFmtId="180" fontId="2" fillId="0" borderId="12" xfId="49" applyNumberFormat="1" applyFont="1" applyFill="1" applyBorder="1" applyAlignment="1">
      <alignment horizontal="right" vertical="center"/>
    </xf>
    <xf numFmtId="0" fontId="9" fillId="0" borderId="0" xfId="0" applyFont="1" applyAlignment="1">
      <alignment vertical="center"/>
    </xf>
    <xf numFmtId="0" fontId="0" fillId="0" borderId="0" xfId="0" applyBorder="1" applyAlignment="1">
      <alignment vertical="center"/>
    </xf>
    <xf numFmtId="176" fontId="0" fillId="0" borderId="0" xfId="0" applyNumberFormat="1" applyFill="1" applyBorder="1" applyAlignment="1">
      <alignment horizontal="left" vertical="center"/>
    </xf>
    <xf numFmtId="0" fontId="0" fillId="0" borderId="12" xfId="63" applyFont="1" applyFill="1" applyBorder="1" applyAlignment="1">
      <alignment horizontal="center" vertical="center" wrapText="1"/>
      <protection/>
    </xf>
    <xf numFmtId="0" fontId="0" fillId="0" borderId="18" xfId="63" applyFont="1" applyFill="1" applyBorder="1" applyAlignment="1">
      <alignment horizontal="center" vertical="center" wrapText="1"/>
      <protection/>
    </xf>
    <xf numFmtId="201" fontId="0" fillId="0" borderId="19" xfId="63" applyNumberFormat="1" applyBorder="1" applyAlignment="1">
      <alignment shrinkToFit="1"/>
      <protection/>
    </xf>
    <xf numFmtId="202" fontId="0" fillId="0" borderId="19" xfId="63" applyNumberFormat="1" applyBorder="1" applyAlignment="1">
      <alignment horizontal="left" shrinkToFit="1"/>
      <protection/>
    </xf>
    <xf numFmtId="203" fontId="8" fillId="0" borderId="20" xfId="63" applyNumberFormat="1" applyFont="1" applyBorder="1" applyAlignment="1">
      <alignment horizontal="left" shrinkToFit="1"/>
      <protection/>
    </xf>
    <xf numFmtId="0" fontId="0" fillId="0" borderId="12" xfId="62" applyFont="1" applyBorder="1" applyAlignment="1">
      <alignment horizontal="center" vertical="center" wrapText="1"/>
      <protection/>
    </xf>
    <xf numFmtId="0" fontId="2" fillId="0" borderId="17" xfId="0" applyFont="1" applyBorder="1" applyAlignment="1">
      <alignment horizontal="center" vertical="center" shrinkToFit="1"/>
    </xf>
    <xf numFmtId="0" fontId="3" fillId="33" borderId="21" xfId="64" applyFont="1" applyFill="1" applyBorder="1" applyAlignment="1">
      <alignment horizontal="center" vertical="center"/>
      <protection/>
    </xf>
    <xf numFmtId="0" fontId="3" fillId="33" borderId="10" xfId="64" applyFont="1" applyFill="1" applyBorder="1" applyAlignment="1">
      <alignment horizontal="center" vertical="center" wrapText="1"/>
      <protection/>
    </xf>
    <xf numFmtId="9" fontId="2" fillId="0" borderId="22" xfId="0" applyNumberFormat="1" applyFont="1" applyBorder="1" applyAlignment="1">
      <alignment horizontal="center" vertical="center"/>
    </xf>
    <xf numFmtId="38" fontId="2" fillId="0" borderId="23" xfId="49" applyFont="1" applyFill="1" applyBorder="1" applyAlignment="1">
      <alignment horizontal="center" vertical="center"/>
    </xf>
    <xf numFmtId="38" fontId="2" fillId="0" borderId="24" xfId="49" applyFont="1" applyFill="1" applyBorder="1" applyAlignment="1">
      <alignment horizontal="center" vertical="center"/>
    </xf>
    <xf numFmtId="0" fontId="2" fillId="0" borderId="25" xfId="0" applyFont="1" applyBorder="1" applyAlignment="1">
      <alignment horizontal="center" vertical="center"/>
    </xf>
    <xf numFmtId="0" fontId="2" fillId="0" borderId="15" xfId="64" applyFont="1" applyFill="1" applyBorder="1" applyAlignment="1">
      <alignment horizontal="center" vertical="center"/>
      <protection/>
    </xf>
    <xf numFmtId="0" fontId="2" fillId="0" borderId="0" xfId="0" applyFont="1" applyBorder="1" applyAlignment="1">
      <alignment horizontal="center" vertical="center"/>
    </xf>
    <xf numFmtId="0" fontId="3" fillId="33" borderId="26" xfId="64" applyFont="1" applyFill="1" applyBorder="1" applyAlignment="1">
      <alignment horizontal="center" vertical="center"/>
      <protection/>
    </xf>
    <xf numFmtId="192" fontId="2" fillId="0" borderId="27" xfId="64" applyNumberFormat="1" applyFont="1" applyFill="1" applyBorder="1" applyAlignment="1">
      <alignment vertical="center"/>
      <protection/>
    </xf>
    <xf numFmtId="192" fontId="2" fillId="0" borderId="28" xfId="64" applyNumberFormat="1" applyFont="1" applyFill="1" applyBorder="1" applyAlignment="1">
      <alignment vertical="center"/>
      <protection/>
    </xf>
    <xf numFmtId="0" fontId="0" fillId="0" borderId="12" xfId="0" applyBorder="1" applyAlignment="1">
      <alignment horizontal="center" vertical="center"/>
    </xf>
    <xf numFmtId="38" fontId="0" fillId="0" borderId="12" xfId="49" applyFont="1" applyBorder="1" applyAlignment="1">
      <alignment horizontal="right" vertical="center"/>
    </xf>
    <xf numFmtId="38" fontId="0" fillId="0" borderId="12" xfId="49" applyFont="1" applyBorder="1" applyAlignment="1">
      <alignment vertical="center"/>
    </xf>
    <xf numFmtId="3" fontId="0" fillId="0" borderId="12" xfId="0" applyNumberFormat="1" applyBorder="1" applyAlignment="1">
      <alignment horizontal="right" vertical="center"/>
    </xf>
    <xf numFmtId="0" fontId="0" fillId="0" borderId="29" xfId="0" applyBorder="1" applyAlignment="1">
      <alignment vertical="center"/>
    </xf>
    <xf numFmtId="0" fontId="0" fillId="0" borderId="30" xfId="0" applyBorder="1" applyAlignment="1">
      <alignment horizontal="right" vertical="center"/>
    </xf>
    <xf numFmtId="0" fontId="0" fillId="0" borderId="22" xfId="0" applyBorder="1" applyAlignment="1">
      <alignment horizontal="right" vertical="center"/>
    </xf>
    <xf numFmtId="0" fontId="0" fillId="0" borderId="0" xfId="0" applyBorder="1" applyAlignment="1">
      <alignment horizontal="right" vertical="center"/>
    </xf>
    <xf numFmtId="0" fontId="0" fillId="0" borderId="0" xfId="0" applyNumberFormat="1" applyBorder="1" applyAlignment="1">
      <alignment horizontal="left" vertical="center"/>
    </xf>
    <xf numFmtId="186" fontId="12" fillId="0" borderId="12" xfId="49" applyNumberFormat="1" applyFont="1" applyFill="1" applyBorder="1" applyAlignment="1">
      <alignment horizontal="right" vertical="center"/>
    </xf>
    <xf numFmtId="38" fontId="12" fillId="0" borderId="17" xfId="49" applyFont="1" applyFill="1" applyBorder="1" applyAlignment="1">
      <alignment horizontal="right" vertical="center"/>
    </xf>
    <xf numFmtId="0" fontId="12" fillId="0" borderId="12" xfId="0" applyFont="1" applyBorder="1" applyAlignment="1">
      <alignment horizontal="center" vertical="center" shrinkToFit="1"/>
    </xf>
    <xf numFmtId="0" fontId="2" fillId="0" borderId="31" xfId="64" applyFont="1" applyFill="1" applyBorder="1" applyAlignment="1">
      <alignment vertical="center" shrinkToFit="1"/>
      <protection/>
    </xf>
    <xf numFmtId="0" fontId="2" fillId="0" borderId="16" xfId="0" applyFont="1" applyBorder="1" applyAlignment="1">
      <alignment vertical="center" shrinkToFit="1"/>
    </xf>
    <xf numFmtId="0" fontId="2" fillId="0" borderId="10" xfId="64" applyFont="1" applyFill="1" applyBorder="1" applyAlignment="1">
      <alignment horizontal="center" vertical="center"/>
      <protection/>
    </xf>
    <xf numFmtId="0" fontId="2" fillId="0" borderId="10" xfId="64" applyFont="1" applyFill="1" applyBorder="1" applyAlignment="1">
      <alignment horizontal="center" vertical="center" wrapText="1"/>
      <protection/>
    </xf>
    <xf numFmtId="176" fontId="2" fillId="0" borderId="0" xfId="0" applyNumberFormat="1" applyFont="1" applyAlignment="1">
      <alignment horizontal="right" vertical="center"/>
    </xf>
    <xf numFmtId="0" fontId="2" fillId="0" borderId="12" xfId="49" applyNumberFormat="1" applyFont="1" applyFill="1" applyBorder="1" applyAlignment="1">
      <alignment horizontal="right" vertical="center"/>
    </xf>
    <xf numFmtId="0" fontId="12" fillId="0" borderId="12" xfId="49" applyNumberFormat="1" applyFont="1" applyFill="1" applyBorder="1" applyAlignment="1">
      <alignment horizontal="right" vertical="center"/>
    </xf>
    <xf numFmtId="0" fontId="2" fillId="0" borderId="17" xfId="64" applyNumberFormat="1" applyFont="1" applyFill="1" applyBorder="1" applyAlignment="1">
      <alignment horizontal="right" vertical="center"/>
      <protection/>
    </xf>
    <xf numFmtId="0" fontId="2" fillId="0" borderId="12" xfId="0" applyNumberFormat="1" applyFont="1" applyBorder="1" applyAlignment="1">
      <alignment vertical="center"/>
    </xf>
    <xf numFmtId="38" fontId="2" fillId="0" borderId="32" xfId="49" applyFont="1" applyFill="1" applyBorder="1" applyAlignment="1">
      <alignment horizontal="center" vertical="center" shrinkToFit="1"/>
    </xf>
    <xf numFmtId="38" fontId="12" fillId="0" borderId="32" xfId="49" applyFont="1" applyFill="1" applyBorder="1" applyAlignment="1">
      <alignment horizontal="center" vertical="center" shrinkToFit="1"/>
    </xf>
    <xf numFmtId="38" fontId="2" fillId="0" borderId="29" xfId="49" applyFont="1" applyFill="1" applyBorder="1" applyAlignment="1">
      <alignment horizontal="center" vertical="center" shrinkToFit="1"/>
    </xf>
    <xf numFmtId="0" fontId="2" fillId="0" borderId="0" xfId="64" applyFont="1" applyFill="1" applyBorder="1" applyAlignment="1">
      <alignment horizontal="center" vertical="center"/>
      <protection/>
    </xf>
    <xf numFmtId="0" fontId="2" fillId="0" borderId="33" xfId="0" applyFont="1" applyBorder="1" applyAlignment="1">
      <alignment horizontal="center" vertical="center" shrinkToFit="1"/>
    </xf>
    <xf numFmtId="186" fontId="2" fillId="0" borderId="33" xfId="64" applyNumberFormat="1" applyFont="1" applyFill="1" applyBorder="1" applyAlignment="1">
      <alignment horizontal="right" vertical="center"/>
      <protection/>
    </xf>
    <xf numFmtId="0" fontId="2" fillId="0" borderId="33" xfId="64" applyNumberFormat="1" applyFont="1" applyFill="1" applyBorder="1" applyAlignment="1">
      <alignment horizontal="right" vertical="center"/>
      <protection/>
    </xf>
    <xf numFmtId="38" fontId="2" fillId="0" borderId="33" xfId="49" applyFont="1" applyFill="1" applyBorder="1" applyAlignment="1">
      <alignment horizontal="right" vertical="center"/>
    </xf>
    <xf numFmtId="38" fontId="2" fillId="0" borderId="34" xfId="49" applyFont="1" applyFill="1" applyBorder="1" applyAlignment="1">
      <alignment horizontal="center" vertical="center" shrinkToFit="1"/>
    </xf>
    <xf numFmtId="0" fontId="2" fillId="0" borderId="35" xfId="64" applyFont="1" applyFill="1" applyBorder="1" applyAlignment="1">
      <alignment vertical="center" shrinkToFit="1"/>
      <protection/>
    </xf>
    <xf numFmtId="0" fontId="2" fillId="0" borderId="36" xfId="0" applyFont="1" applyBorder="1" applyAlignment="1">
      <alignment horizontal="center" vertical="center" shrinkToFit="1"/>
    </xf>
    <xf numFmtId="186" fontId="2" fillId="0" borderId="36" xfId="0" applyNumberFormat="1" applyFont="1" applyBorder="1" applyAlignment="1">
      <alignment horizontal="right" vertical="center"/>
    </xf>
    <xf numFmtId="0" fontId="2" fillId="0" borderId="36" xfId="0" applyNumberFormat="1" applyFont="1" applyBorder="1" applyAlignment="1">
      <alignment vertical="center"/>
    </xf>
    <xf numFmtId="38" fontId="2" fillId="0" borderId="14" xfId="49" applyFont="1" applyFill="1" applyBorder="1" applyAlignment="1">
      <alignment horizontal="right" vertical="center"/>
    </xf>
    <xf numFmtId="38" fontId="2" fillId="0" borderId="37" xfId="49" applyFont="1" applyFill="1" applyBorder="1" applyAlignment="1">
      <alignment horizontal="center" vertical="center" shrinkToFit="1"/>
    </xf>
    <xf numFmtId="0" fontId="2" fillId="0" borderId="38" xfId="0" applyFont="1" applyBorder="1" applyAlignment="1">
      <alignment vertical="center" shrinkToFit="1"/>
    </xf>
    <xf numFmtId="186" fontId="2" fillId="0" borderId="33" xfId="49" applyNumberFormat="1" applyFont="1" applyFill="1" applyBorder="1" applyAlignment="1">
      <alignment horizontal="right" vertical="center"/>
    </xf>
    <xf numFmtId="0" fontId="2" fillId="0" borderId="33" xfId="49" applyNumberFormat="1" applyFont="1" applyFill="1" applyBorder="1" applyAlignment="1">
      <alignment horizontal="right" vertical="center"/>
    </xf>
    <xf numFmtId="186" fontId="2" fillId="0" borderId="36" xfId="49" applyNumberFormat="1" applyFont="1" applyFill="1" applyBorder="1" applyAlignment="1">
      <alignment horizontal="right" vertical="center"/>
    </xf>
    <xf numFmtId="0" fontId="2" fillId="0" borderId="36" xfId="49" applyNumberFormat="1" applyFont="1" applyFill="1" applyBorder="1" applyAlignment="1">
      <alignment horizontal="right" vertical="center"/>
    </xf>
    <xf numFmtId="38" fontId="2" fillId="0" borderId="36" xfId="49" applyFont="1" applyFill="1" applyBorder="1" applyAlignment="1">
      <alignment horizontal="right" vertical="center"/>
    </xf>
    <xf numFmtId="38" fontId="2" fillId="0" borderId="39" xfId="49" applyFont="1" applyFill="1" applyBorder="1" applyAlignment="1">
      <alignment horizontal="center" vertical="center" shrinkToFit="1"/>
    </xf>
    <xf numFmtId="0" fontId="2" fillId="0" borderId="10" xfId="0" applyFont="1" applyBorder="1" applyAlignment="1">
      <alignment horizontal="center" vertical="center" shrinkToFit="1"/>
    </xf>
    <xf numFmtId="186" fontId="2" fillId="0" borderId="10" xfId="49" applyNumberFormat="1" applyFont="1" applyFill="1" applyBorder="1" applyAlignment="1">
      <alignment horizontal="right" vertical="center"/>
    </xf>
    <xf numFmtId="0" fontId="2" fillId="0" borderId="10" xfId="49" applyNumberFormat="1" applyFont="1" applyFill="1" applyBorder="1" applyAlignment="1">
      <alignment horizontal="right" vertical="center"/>
    </xf>
    <xf numFmtId="38" fontId="2" fillId="0" borderId="10" xfId="49" applyFont="1" applyFill="1" applyBorder="1" applyAlignment="1">
      <alignment horizontal="right" vertical="center"/>
    </xf>
    <xf numFmtId="38" fontId="2" fillId="0" borderId="26" xfId="49" applyFont="1" applyFill="1" applyBorder="1" applyAlignment="1">
      <alignment horizontal="center" vertical="center" shrinkToFit="1"/>
    </xf>
    <xf numFmtId="0" fontId="2" fillId="0" borderId="31" xfId="0" applyFont="1" applyBorder="1" applyAlignment="1">
      <alignment vertical="center" shrinkToFit="1"/>
    </xf>
    <xf numFmtId="0" fontId="2" fillId="0" borderId="40"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38" xfId="0" applyFont="1" applyBorder="1" applyAlignment="1">
      <alignment horizontal="left" vertical="center" shrinkToFit="1"/>
    </xf>
    <xf numFmtId="0" fontId="12" fillId="0" borderId="36" xfId="0" applyFont="1" applyBorder="1" applyAlignment="1">
      <alignment horizontal="center" vertical="center" shrinkToFit="1"/>
    </xf>
    <xf numFmtId="186" fontId="12" fillId="0" borderId="36" xfId="49" applyNumberFormat="1" applyFont="1" applyFill="1" applyBorder="1" applyAlignment="1">
      <alignment horizontal="right" vertical="center"/>
    </xf>
    <xf numFmtId="0" fontId="12" fillId="0" borderId="36" xfId="49" applyNumberFormat="1" applyFont="1" applyFill="1" applyBorder="1" applyAlignment="1">
      <alignment horizontal="right" vertical="center"/>
    </xf>
    <xf numFmtId="38" fontId="12" fillId="0" borderId="14" xfId="49" applyFont="1" applyFill="1" applyBorder="1" applyAlignment="1">
      <alignment horizontal="right" vertical="center"/>
    </xf>
    <xf numFmtId="38" fontId="12" fillId="0" borderId="37" xfId="49" applyFont="1" applyFill="1" applyBorder="1" applyAlignment="1">
      <alignment horizontal="center" vertical="center" shrinkToFit="1"/>
    </xf>
    <xf numFmtId="0" fontId="2" fillId="0" borderId="40" xfId="0" applyFont="1" applyBorder="1" applyAlignment="1">
      <alignment vertical="center" shrinkToFit="1"/>
    </xf>
    <xf numFmtId="0" fontId="12" fillId="0" borderId="16" xfId="0" applyFont="1" applyBorder="1" applyAlignment="1">
      <alignment horizontal="left" vertical="center" shrinkToFit="1"/>
    </xf>
    <xf numFmtId="0" fontId="12" fillId="0" borderId="38" xfId="0" applyFont="1" applyBorder="1" applyAlignment="1">
      <alignment horizontal="left" vertical="center" shrinkToFit="1"/>
    </xf>
    <xf numFmtId="0" fontId="2" fillId="0" borderId="40" xfId="64" applyFont="1" applyFill="1" applyBorder="1" applyAlignment="1">
      <alignment horizontal="center" vertical="center"/>
      <protection/>
    </xf>
    <xf numFmtId="192" fontId="2" fillId="0" borderId="41" xfId="64" applyNumberFormat="1" applyFont="1" applyFill="1" applyBorder="1" applyAlignment="1">
      <alignment vertical="center" shrinkToFit="1"/>
      <protection/>
    </xf>
    <xf numFmtId="0" fontId="2" fillId="0" borderId="19" xfId="0" applyFont="1" applyBorder="1" applyAlignment="1">
      <alignment vertical="center"/>
    </xf>
    <xf numFmtId="0" fontId="2" fillId="0" borderId="19" xfId="0" applyFont="1" applyBorder="1" applyAlignment="1">
      <alignment horizontal="right" vertical="center"/>
    </xf>
    <xf numFmtId="0" fontId="13" fillId="0" borderId="0" xfId="0" applyFont="1" applyAlignment="1">
      <alignment vertical="center"/>
    </xf>
    <xf numFmtId="192" fontId="2" fillId="0" borderId="33" xfId="64" applyNumberFormat="1" applyFont="1" applyFill="1" applyBorder="1" applyAlignment="1">
      <alignment vertical="center" shrinkToFit="1"/>
      <protection/>
    </xf>
    <xf numFmtId="0" fontId="2" fillId="0" borderId="0" xfId="0" applyFont="1" applyBorder="1" applyAlignment="1">
      <alignment horizontal="center" vertical="center" textRotation="255"/>
    </xf>
    <xf numFmtId="38" fontId="2" fillId="0" borderId="12" xfId="0" applyNumberFormat="1" applyFont="1" applyBorder="1" applyAlignment="1">
      <alignment vertical="center"/>
    </xf>
    <xf numFmtId="38" fontId="2" fillId="0" borderId="12" xfId="0" applyNumberFormat="1" applyFont="1" applyBorder="1" applyAlignment="1">
      <alignment vertical="center"/>
    </xf>
    <xf numFmtId="38" fontId="2" fillId="0" borderId="12" xfId="64" applyNumberFormat="1" applyFont="1" applyFill="1" applyBorder="1" applyAlignment="1">
      <alignment vertical="center"/>
      <protection/>
    </xf>
    <xf numFmtId="218" fontId="2" fillId="0" borderId="31" xfId="0" applyNumberFormat="1" applyFont="1" applyBorder="1" applyAlignment="1">
      <alignment horizontal="left" vertical="center" shrinkToFit="1"/>
    </xf>
    <xf numFmtId="186" fontId="11" fillId="0" borderId="10" xfId="49" applyNumberFormat="1" applyFont="1" applyFill="1" applyBorder="1" applyAlignment="1">
      <alignment horizontal="right" vertical="center"/>
    </xf>
    <xf numFmtId="0" fontId="2" fillId="0" borderId="0" xfId="0" applyFont="1" applyBorder="1" applyAlignment="1">
      <alignment horizontal="right" vertical="top"/>
    </xf>
    <xf numFmtId="0" fontId="2" fillId="0" borderId="19" xfId="0" applyFont="1" applyBorder="1" applyAlignment="1">
      <alignment horizontal="right" vertical="top"/>
    </xf>
    <xf numFmtId="0" fontId="2" fillId="0" borderId="41" xfId="0" applyFont="1" applyBorder="1" applyAlignment="1">
      <alignment horizontal="right" vertical="top"/>
    </xf>
    <xf numFmtId="0" fontId="12" fillId="0" borderId="29" xfId="0" applyFont="1" applyBorder="1" applyAlignment="1">
      <alignment vertical="center" shrinkToFit="1"/>
    </xf>
    <xf numFmtId="0" fontId="2" fillId="0" borderId="34" xfId="0" applyFont="1" applyBorder="1" applyAlignment="1">
      <alignment vertical="center" shrinkToFit="1"/>
    </xf>
    <xf numFmtId="0" fontId="2" fillId="0" borderId="29" xfId="0" applyFont="1" applyBorder="1" applyAlignment="1">
      <alignment vertical="center" shrinkToFit="1"/>
    </xf>
    <xf numFmtId="0" fontId="2" fillId="0" borderId="39" xfId="0" applyFont="1" applyBorder="1" applyAlignment="1">
      <alignment vertical="center" shrinkToFit="1"/>
    </xf>
    <xf numFmtId="0" fontId="2" fillId="0" borderId="26" xfId="0" applyFont="1" applyBorder="1" applyAlignment="1">
      <alignment vertical="center" shrinkToFit="1"/>
    </xf>
    <xf numFmtId="0" fontId="2" fillId="0" borderId="29" xfId="64" applyFont="1" applyFill="1" applyBorder="1" applyAlignment="1">
      <alignment vertical="center" shrinkToFit="1"/>
      <protection/>
    </xf>
    <xf numFmtId="0" fontId="12" fillId="0" borderId="39" xfId="0" applyFont="1" applyBorder="1" applyAlignment="1">
      <alignment vertical="center" shrinkToFit="1"/>
    </xf>
    <xf numFmtId="0" fontId="2" fillId="0" borderId="34" xfId="64" applyFont="1" applyFill="1" applyBorder="1" applyAlignment="1">
      <alignment vertical="center" shrinkToFit="1"/>
      <protection/>
    </xf>
    <xf numFmtId="0" fontId="2" fillId="0" borderId="41" xfId="64" applyFont="1" applyFill="1" applyBorder="1" applyAlignment="1">
      <alignment vertical="center"/>
      <protection/>
    </xf>
    <xf numFmtId="0" fontId="2" fillId="0" borderId="26" xfId="64" applyFont="1" applyFill="1" applyBorder="1" applyAlignment="1">
      <alignment horizontal="center" vertical="center"/>
      <protection/>
    </xf>
    <xf numFmtId="0" fontId="0" fillId="0" borderId="42"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3" xfId="0" applyNumberForma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NumberForma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NumberFormat="1" applyBorder="1" applyAlignment="1">
      <alignment vertical="center"/>
    </xf>
    <xf numFmtId="38" fontId="2" fillId="0" borderId="51" xfId="49" applyFont="1" applyFill="1" applyBorder="1" applyAlignment="1">
      <alignment horizontal="center" vertical="center" shrinkToFit="1"/>
    </xf>
    <xf numFmtId="0" fontId="2" fillId="0" borderId="51" xfId="0" applyFont="1" applyBorder="1" applyAlignment="1">
      <alignment vertical="center" shrinkToFit="1"/>
    </xf>
    <xf numFmtId="0" fontId="2" fillId="0" borderId="52" xfId="0" applyFont="1" applyBorder="1" applyAlignment="1">
      <alignment horizontal="center" vertical="center" shrinkToFit="1"/>
    </xf>
    <xf numFmtId="186" fontId="2" fillId="0" borderId="52" xfId="49" applyNumberFormat="1" applyFont="1" applyFill="1" applyBorder="1" applyAlignment="1">
      <alignment horizontal="right" vertical="center"/>
    </xf>
    <xf numFmtId="0" fontId="2" fillId="0" borderId="52" xfId="49" applyNumberFormat="1" applyFont="1" applyFill="1" applyBorder="1" applyAlignment="1">
      <alignment horizontal="right" vertical="center"/>
    </xf>
    <xf numFmtId="38" fontId="2" fillId="0" borderId="52" xfId="49" applyFont="1" applyFill="1" applyBorder="1" applyAlignment="1">
      <alignment horizontal="right" vertical="center"/>
    </xf>
    <xf numFmtId="0" fontId="2" fillId="0" borderId="32" xfId="0" applyFont="1" applyBorder="1" applyAlignment="1">
      <alignment vertical="center" shrinkToFit="1"/>
    </xf>
    <xf numFmtId="186" fontId="2" fillId="0" borderId="17" xfId="49" applyNumberFormat="1" applyFont="1" applyFill="1" applyBorder="1" applyAlignment="1">
      <alignment horizontal="right" vertical="center"/>
    </xf>
    <xf numFmtId="0" fontId="2" fillId="0" borderId="17" xfId="49" applyNumberFormat="1" applyFont="1" applyFill="1" applyBorder="1" applyAlignment="1">
      <alignment horizontal="right" vertical="center"/>
    </xf>
    <xf numFmtId="0" fontId="2" fillId="0" borderId="31" xfId="0" applyFont="1" applyBorder="1" applyAlignment="1">
      <alignment vertical="center" wrapText="1" shrinkToFit="1"/>
    </xf>
    <xf numFmtId="0" fontId="2" fillId="0" borderId="16" xfId="0" applyFont="1" applyBorder="1" applyAlignment="1">
      <alignment vertical="center" wrapText="1" shrinkToFit="1"/>
    </xf>
    <xf numFmtId="197" fontId="2" fillId="0" borderId="12" xfId="49" applyNumberFormat="1" applyFont="1" applyFill="1" applyBorder="1" applyAlignment="1">
      <alignment horizontal="right" vertical="center"/>
    </xf>
    <xf numFmtId="219" fontId="2" fillId="0" borderId="52" xfId="49" applyNumberFormat="1" applyFont="1" applyFill="1" applyBorder="1" applyAlignment="1">
      <alignment horizontal="right" vertical="center"/>
    </xf>
    <xf numFmtId="219" fontId="2" fillId="0" borderId="12" xfId="49" applyNumberFormat="1" applyFont="1" applyFill="1" applyBorder="1" applyAlignment="1">
      <alignment horizontal="right" vertical="center"/>
    </xf>
    <xf numFmtId="219" fontId="2" fillId="0" borderId="17" xfId="49" applyNumberFormat="1" applyFont="1" applyFill="1" applyBorder="1" applyAlignment="1">
      <alignment horizontal="right" vertical="center"/>
    </xf>
    <xf numFmtId="0" fontId="0" fillId="0" borderId="12" xfId="62" applyFont="1" applyFill="1" applyBorder="1" applyAlignment="1">
      <alignment horizontal="center" vertical="center" wrapText="1"/>
      <protection/>
    </xf>
    <xf numFmtId="0" fontId="0" fillId="0" borderId="0" xfId="61" applyFill="1" applyBorder="1">
      <alignment/>
      <protection/>
    </xf>
    <xf numFmtId="0" fontId="0" fillId="0" borderId="0" xfId="0" applyFill="1" applyBorder="1" applyAlignment="1">
      <alignment horizontal="center" vertical="center"/>
    </xf>
    <xf numFmtId="0" fontId="0" fillId="0" borderId="29" xfId="63" applyFont="1" applyFill="1" applyBorder="1" applyAlignment="1">
      <alignment horizontal="center" vertical="center" wrapText="1"/>
      <protection/>
    </xf>
    <xf numFmtId="0" fontId="7" fillId="34" borderId="0" xfId="61" applyFont="1" applyFill="1" applyAlignment="1">
      <alignment horizontal="center" vertical="center"/>
      <protection/>
    </xf>
    <xf numFmtId="0" fontId="0" fillId="34" borderId="0" xfId="61" applyFont="1" applyFill="1" applyAlignment="1">
      <alignment horizontal="left" vertical="center"/>
      <protection/>
    </xf>
    <xf numFmtId="0" fontId="2" fillId="0" borderId="29" xfId="0" applyFont="1" applyBorder="1" applyAlignment="1">
      <alignment vertical="center"/>
    </xf>
    <xf numFmtId="0" fontId="2" fillId="0" borderId="30" xfId="0" applyFont="1" applyBorder="1" applyAlignment="1">
      <alignment vertical="center"/>
    </xf>
    <xf numFmtId="0" fontId="2" fillId="0" borderId="22" xfId="0" applyFont="1" applyBorder="1" applyAlignment="1">
      <alignment vertical="center"/>
    </xf>
    <xf numFmtId="0" fontId="3" fillId="33" borderId="21" xfId="64" applyFont="1" applyFill="1" applyBorder="1" applyAlignment="1">
      <alignment horizontal="center" vertical="center"/>
      <protection/>
    </xf>
    <xf numFmtId="0" fontId="3" fillId="33" borderId="53" xfId="64" applyFont="1" applyFill="1" applyBorder="1" applyAlignment="1">
      <alignment horizontal="center" vertical="center"/>
      <protection/>
    </xf>
    <xf numFmtId="0" fontId="2" fillId="0" borderId="34" xfId="0" applyFont="1" applyBorder="1" applyAlignment="1">
      <alignment vertical="center" wrapText="1"/>
    </xf>
    <xf numFmtId="0" fontId="2" fillId="0" borderId="54" xfId="0" applyFont="1" applyBorder="1" applyAlignment="1">
      <alignment vertical="center" wrapText="1"/>
    </xf>
    <xf numFmtId="0" fontId="2" fillId="0" borderId="29" xfId="0" applyFont="1" applyBorder="1" applyAlignment="1">
      <alignment vertical="center" wrapText="1"/>
    </xf>
    <xf numFmtId="0" fontId="2" fillId="0" borderId="55" xfId="0" applyFont="1" applyBorder="1" applyAlignment="1">
      <alignment vertical="center" wrapText="1"/>
    </xf>
    <xf numFmtId="0" fontId="2" fillId="0" borderId="55" xfId="0" applyFont="1" applyBorder="1" applyAlignment="1">
      <alignment vertical="center"/>
    </xf>
    <xf numFmtId="0" fontId="2" fillId="0" borderId="29" xfId="64" applyFont="1" applyFill="1" applyBorder="1" applyAlignment="1">
      <alignment vertical="center"/>
      <protection/>
    </xf>
    <xf numFmtId="0" fontId="2" fillId="0" borderId="55" xfId="64" applyFont="1" applyFill="1" applyBorder="1" applyAlignment="1">
      <alignment vertical="center"/>
      <protection/>
    </xf>
    <xf numFmtId="0" fontId="4" fillId="0" borderId="56" xfId="0" applyFont="1" applyBorder="1" applyAlignment="1">
      <alignment vertical="center"/>
    </xf>
    <xf numFmtId="0" fontId="2" fillId="0" borderId="57" xfId="0" applyFont="1" applyBorder="1" applyAlignment="1">
      <alignment vertical="center" wrapText="1"/>
    </xf>
    <xf numFmtId="0" fontId="2" fillId="0" borderId="29" xfId="0" applyFont="1" applyBorder="1" applyAlignment="1">
      <alignment horizontal="center" vertical="center" shrinkToFit="1"/>
    </xf>
    <xf numFmtId="0" fontId="2" fillId="0" borderId="22" xfId="0" applyFont="1" applyBorder="1" applyAlignment="1">
      <alignment horizontal="center" vertical="center" shrinkToFit="1"/>
    </xf>
    <xf numFmtId="0" fontId="0" fillId="0" borderId="22"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vertical="center" wrapText="1"/>
    </xf>
    <xf numFmtId="0" fontId="0" fillId="0" borderId="30" xfId="0" applyBorder="1" applyAlignment="1">
      <alignment vertical="center"/>
    </xf>
    <xf numFmtId="0" fontId="0" fillId="0" borderId="22" xfId="0" applyBorder="1" applyAlignment="1">
      <alignment vertical="center"/>
    </xf>
    <xf numFmtId="0" fontId="2" fillId="0" borderId="29"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12" xfId="0" applyFont="1" applyBorder="1" applyAlignment="1">
      <alignment vertical="center" shrinkToFit="1"/>
    </xf>
    <xf numFmtId="0" fontId="2" fillId="0" borderId="56" xfId="0" applyFont="1" applyBorder="1" applyAlignment="1">
      <alignment vertical="center"/>
    </xf>
    <xf numFmtId="183" fontId="2" fillId="0" borderId="29" xfId="0" applyNumberFormat="1" applyFont="1" applyBorder="1" applyAlignment="1">
      <alignment vertical="center"/>
    </xf>
    <xf numFmtId="0" fontId="2" fillId="0" borderId="29" xfId="0" applyFont="1" applyBorder="1" applyAlignment="1">
      <alignment vertical="center" shrinkToFit="1"/>
    </xf>
    <xf numFmtId="0" fontId="2" fillId="0" borderId="30" xfId="0" applyFont="1" applyBorder="1" applyAlignment="1">
      <alignment vertical="center" shrinkToFit="1"/>
    </xf>
    <xf numFmtId="0" fontId="2" fillId="0" borderId="22" xfId="0" applyFont="1" applyBorder="1" applyAlignment="1">
      <alignment vertical="center" shrinkToFit="1"/>
    </xf>
    <xf numFmtId="0" fontId="3" fillId="33" borderId="10" xfId="64" applyFont="1" applyFill="1" applyBorder="1" applyAlignment="1">
      <alignment horizontal="center" vertical="center"/>
      <protection/>
    </xf>
    <xf numFmtId="0" fontId="2" fillId="0" borderId="17" xfId="64" applyFont="1" applyFill="1" applyBorder="1" applyAlignment="1">
      <alignment vertical="center" shrinkToFit="1"/>
      <protection/>
    </xf>
    <xf numFmtId="0" fontId="2" fillId="0" borderId="58" xfId="64" applyFont="1" applyFill="1" applyBorder="1" applyAlignment="1">
      <alignment vertical="center"/>
      <protection/>
    </xf>
    <xf numFmtId="0" fontId="2" fillId="0" borderId="59" xfId="64" applyFont="1" applyFill="1" applyBorder="1" applyAlignment="1">
      <alignment vertical="center"/>
      <protection/>
    </xf>
    <xf numFmtId="0" fontId="4" fillId="0" borderId="56" xfId="64" applyFont="1" applyFill="1" applyBorder="1" applyAlignment="1">
      <alignment vertical="center"/>
      <protection/>
    </xf>
    <xf numFmtId="0" fontId="2" fillId="0" borderId="14" xfId="64" applyFont="1" applyFill="1" applyBorder="1" applyAlignment="1">
      <alignment horizontal="center" vertical="center"/>
      <protection/>
    </xf>
    <xf numFmtId="0" fontId="2" fillId="0" borderId="58" xfId="0" applyFont="1" applyBorder="1" applyAlignment="1">
      <alignment horizontal="left" vertical="center" shrinkToFit="1"/>
    </xf>
    <xf numFmtId="0" fontId="2" fillId="0" borderId="60" xfId="0" applyFont="1" applyBorder="1" applyAlignment="1">
      <alignment horizontal="left" vertical="center" shrinkToFit="1"/>
    </xf>
    <xf numFmtId="0" fontId="2" fillId="0" borderId="0" xfId="0" applyFont="1" applyBorder="1" applyAlignment="1">
      <alignment vertical="center"/>
    </xf>
    <xf numFmtId="0" fontId="0" fillId="0" borderId="0" xfId="0" applyAlignment="1">
      <alignment vertical="center"/>
    </xf>
    <xf numFmtId="0" fontId="0" fillId="0" borderId="61" xfId="0" applyBorder="1" applyAlignment="1">
      <alignment vertical="center"/>
    </xf>
    <xf numFmtId="0" fontId="2" fillId="0" borderId="62" xfId="0" applyFont="1" applyBorder="1" applyAlignment="1">
      <alignment horizontal="center" vertical="center" textRotation="255"/>
    </xf>
    <xf numFmtId="0" fontId="2" fillId="0" borderId="63" xfId="0" applyFont="1" applyBorder="1" applyAlignment="1">
      <alignment horizontal="center" vertical="center" textRotation="255"/>
    </xf>
    <xf numFmtId="0" fontId="2" fillId="0" borderId="64" xfId="0" applyFont="1" applyBorder="1" applyAlignment="1">
      <alignment horizontal="center" vertical="center" textRotation="255"/>
    </xf>
    <xf numFmtId="215" fontId="2" fillId="0" borderId="34" xfId="64" applyNumberFormat="1" applyFont="1" applyFill="1" applyBorder="1" applyAlignment="1">
      <alignment horizontal="right" vertical="center" shrinkToFit="1"/>
      <protection/>
    </xf>
    <xf numFmtId="215" fontId="2" fillId="0" borderId="65" xfId="64" applyNumberFormat="1" applyFont="1" applyFill="1" applyBorder="1" applyAlignment="1">
      <alignment horizontal="right" vertical="center" shrinkToFit="1"/>
      <protection/>
    </xf>
    <xf numFmtId="215" fontId="2" fillId="0" borderId="66" xfId="64" applyNumberFormat="1" applyFont="1" applyFill="1" applyBorder="1" applyAlignment="1">
      <alignment horizontal="right" vertical="center" shrinkToFit="1"/>
      <protection/>
    </xf>
    <xf numFmtId="0" fontId="2" fillId="0" borderId="19" xfId="0" applyFont="1" applyBorder="1" applyAlignment="1">
      <alignment vertical="center"/>
    </xf>
    <xf numFmtId="0" fontId="0" fillId="0" borderId="19" xfId="0" applyBorder="1" applyAlignment="1">
      <alignment vertical="center"/>
    </xf>
    <xf numFmtId="0" fontId="0" fillId="0" borderId="67" xfId="0" applyBorder="1" applyAlignment="1">
      <alignment vertical="center"/>
    </xf>
    <xf numFmtId="0" fontId="2" fillId="0" borderId="30" xfId="0" applyFont="1" applyBorder="1" applyAlignment="1">
      <alignment vertical="center" wrapText="1"/>
    </xf>
    <xf numFmtId="0" fontId="2" fillId="0" borderId="22" xfId="0" applyFont="1" applyBorder="1" applyAlignment="1">
      <alignment vertical="center" wrapText="1"/>
    </xf>
    <xf numFmtId="0" fontId="2" fillId="0" borderId="41" xfId="0" applyFont="1" applyBorder="1" applyAlignment="1">
      <alignment vertical="center"/>
    </xf>
    <xf numFmtId="0" fontId="2" fillId="0" borderId="68" xfId="0" applyFont="1" applyBorder="1" applyAlignment="1">
      <alignment vertical="center"/>
    </xf>
    <xf numFmtId="0" fontId="2" fillId="0" borderId="21" xfId="64" applyFont="1" applyFill="1" applyBorder="1" applyAlignment="1">
      <alignment horizontal="center" vertical="center"/>
      <protection/>
    </xf>
    <xf numFmtId="0" fontId="2" fillId="0" borderId="69" xfId="64" applyFont="1" applyFill="1" applyBorder="1" applyAlignment="1">
      <alignment horizontal="center" vertical="center"/>
      <protection/>
    </xf>
    <xf numFmtId="0" fontId="2" fillId="0" borderId="70" xfId="64" applyFont="1" applyFill="1" applyBorder="1" applyAlignment="1">
      <alignment horizontal="center" vertical="center"/>
      <protection/>
    </xf>
    <xf numFmtId="0" fontId="2" fillId="0" borderId="71" xfId="64" applyFont="1" applyFill="1" applyBorder="1" applyAlignment="1">
      <alignment horizontal="center" vertical="center"/>
      <protection/>
    </xf>
    <xf numFmtId="38" fontId="2" fillId="0" borderId="21" xfId="49" applyFont="1" applyFill="1" applyBorder="1" applyAlignment="1">
      <alignment horizontal="center" vertical="center"/>
    </xf>
    <xf numFmtId="38" fontId="2" fillId="0" borderId="69" xfId="49" applyFont="1" applyFill="1" applyBorder="1" applyAlignment="1">
      <alignment horizontal="center" vertical="center"/>
    </xf>
    <xf numFmtId="0" fontId="2" fillId="0" borderId="72" xfId="64" applyFont="1" applyFill="1" applyBorder="1" applyAlignment="1">
      <alignment horizontal="center" vertical="center"/>
      <protection/>
    </xf>
    <xf numFmtId="0" fontId="2" fillId="0" borderId="73" xfId="64" applyFont="1" applyFill="1" applyBorder="1" applyAlignment="1">
      <alignment horizontal="center" vertical="center"/>
      <protection/>
    </xf>
    <xf numFmtId="38" fontId="2" fillId="0" borderId="72" xfId="49" applyFont="1" applyFill="1" applyBorder="1" applyAlignment="1">
      <alignment horizontal="center" vertical="center"/>
    </xf>
    <xf numFmtId="38" fontId="2" fillId="0" borderId="73" xfId="49" applyFont="1" applyFill="1" applyBorder="1" applyAlignment="1">
      <alignment horizontal="center" vertical="center"/>
    </xf>
    <xf numFmtId="38" fontId="2" fillId="0" borderId="70" xfId="49" applyFont="1" applyFill="1" applyBorder="1" applyAlignment="1">
      <alignment horizontal="center" vertical="center"/>
    </xf>
    <xf numFmtId="38" fontId="2" fillId="0" borderId="71" xfId="49" applyFont="1" applyFill="1" applyBorder="1" applyAlignment="1">
      <alignment horizontal="center" vertical="center"/>
    </xf>
    <xf numFmtId="38" fontId="2" fillId="0" borderId="74" xfId="49" applyFont="1" applyFill="1" applyBorder="1" applyAlignment="1">
      <alignment horizontal="center" vertical="center"/>
    </xf>
    <xf numFmtId="38" fontId="2" fillId="0" borderId="20" xfId="49" applyFont="1" applyFill="1" applyBorder="1" applyAlignment="1">
      <alignment horizontal="center" vertical="center"/>
    </xf>
    <xf numFmtId="0" fontId="2" fillId="0" borderId="39" xfId="0" applyFont="1" applyBorder="1" applyAlignment="1">
      <alignment vertical="center"/>
    </xf>
    <xf numFmtId="0" fontId="2" fillId="0" borderId="75" xfId="0" applyFont="1" applyBorder="1" applyAlignment="1">
      <alignment vertical="center"/>
    </xf>
    <xf numFmtId="0" fontId="2" fillId="0" borderId="26" xfId="0" applyFont="1" applyBorder="1" applyAlignment="1">
      <alignment vertical="center"/>
    </xf>
    <xf numFmtId="0" fontId="2" fillId="0" borderId="69" xfId="0" applyFont="1" applyBorder="1" applyAlignment="1">
      <alignment vertical="center"/>
    </xf>
    <xf numFmtId="0" fontId="2" fillId="0" borderId="34" xfId="64" applyFont="1" applyFill="1" applyBorder="1" applyAlignment="1">
      <alignment vertical="center"/>
      <protection/>
    </xf>
    <xf numFmtId="0" fontId="2" fillId="0" borderId="66" xfId="64" applyFont="1" applyFill="1" applyBorder="1" applyAlignment="1">
      <alignment vertical="center"/>
      <protection/>
    </xf>
    <xf numFmtId="0" fontId="2" fillId="0" borderId="26" xfId="64" applyFont="1" applyFill="1" applyBorder="1" applyAlignment="1">
      <alignment vertical="center"/>
      <protection/>
    </xf>
    <xf numFmtId="0" fontId="2" fillId="0" borderId="69" xfId="64" applyFont="1" applyFill="1" applyBorder="1" applyAlignment="1">
      <alignment vertical="center"/>
      <protection/>
    </xf>
    <xf numFmtId="0" fontId="12" fillId="0" borderId="29" xfId="64" applyFont="1" applyFill="1" applyBorder="1" applyAlignment="1">
      <alignment vertical="center"/>
      <protection/>
    </xf>
    <xf numFmtId="0" fontId="12" fillId="0" borderId="22" xfId="64" applyFont="1" applyFill="1" applyBorder="1" applyAlignment="1">
      <alignment vertical="center"/>
      <protection/>
    </xf>
    <xf numFmtId="0" fontId="12" fillId="0" borderId="39" xfId="64" applyFont="1" applyFill="1" applyBorder="1" applyAlignment="1">
      <alignment vertical="center"/>
      <protection/>
    </xf>
    <xf numFmtId="0" fontId="12" fillId="0" borderId="75" xfId="64" applyFont="1" applyFill="1" applyBorder="1" applyAlignment="1">
      <alignment vertical="center"/>
      <protection/>
    </xf>
    <xf numFmtId="0" fontId="2" fillId="0" borderId="22" xfId="64" applyFont="1" applyFill="1" applyBorder="1" applyAlignment="1">
      <alignment vertical="center"/>
      <protection/>
    </xf>
    <xf numFmtId="0" fontId="2" fillId="0" borderId="39" xfId="64" applyFont="1" applyFill="1" applyBorder="1" applyAlignment="1">
      <alignment vertical="center"/>
      <protection/>
    </xf>
    <xf numFmtId="0" fontId="2" fillId="0" borderId="75" xfId="64" applyFont="1" applyFill="1" applyBorder="1" applyAlignment="1">
      <alignment vertical="center"/>
      <protection/>
    </xf>
    <xf numFmtId="0" fontId="2" fillId="0" borderId="12" xfId="0" applyFont="1" applyBorder="1" applyAlignment="1">
      <alignment vertical="center" wrapText="1"/>
    </xf>
    <xf numFmtId="0" fontId="2" fillId="0" borderId="10" xfId="64" applyFont="1" applyFill="1" applyBorder="1" applyAlignment="1">
      <alignment horizontal="center" vertical="center"/>
      <protection/>
    </xf>
    <xf numFmtId="0" fontId="2" fillId="0" borderId="51" xfId="0" applyFont="1" applyBorder="1" applyAlignment="1">
      <alignment vertical="center" wrapText="1"/>
    </xf>
    <xf numFmtId="0" fontId="2" fillId="0" borderId="73" xfId="0" applyFont="1" applyBorder="1" applyAlignment="1">
      <alignment vertical="center" wrapText="1"/>
    </xf>
    <xf numFmtId="0" fontId="12" fillId="0" borderId="29" xfId="0" applyFont="1" applyBorder="1" applyAlignment="1">
      <alignment vertical="center"/>
    </xf>
    <xf numFmtId="0" fontId="12" fillId="0" borderId="22" xfId="0" applyFont="1" applyBorder="1" applyAlignment="1">
      <alignment vertical="center"/>
    </xf>
    <xf numFmtId="0" fontId="2" fillId="0" borderId="32" xfId="0" applyFont="1" applyBorder="1" applyAlignment="1">
      <alignment vertical="center" wrapText="1"/>
    </xf>
    <xf numFmtId="0" fontId="2" fillId="0" borderId="76" xfId="0" applyFont="1" applyBorder="1" applyAlignment="1">
      <alignment vertical="center" wrapText="1"/>
    </xf>
    <xf numFmtId="0" fontId="2" fillId="0" borderId="34" xfId="0" applyFont="1" applyBorder="1" applyAlignment="1">
      <alignment vertical="center"/>
    </xf>
    <xf numFmtId="0" fontId="2" fillId="0" borderId="66" xfId="0" applyFont="1" applyBorder="1" applyAlignment="1">
      <alignment vertical="center"/>
    </xf>
    <xf numFmtId="0" fontId="0" fillId="0" borderId="33" xfId="61" applyFont="1" applyBorder="1" applyAlignment="1">
      <alignment horizontal="center" vertical="center"/>
      <protection/>
    </xf>
    <xf numFmtId="0" fontId="0" fillId="0" borderId="52" xfId="61" applyFont="1" applyBorder="1" applyAlignment="1">
      <alignment horizontal="center" vertical="center" textRotation="255"/>
      <protection/>
    </xf>
    <xf numFmtId="0" fontId="0" fillId="0" borderId="17" xfId="61" applyFont="1" applyBorder="1" applyAlignment="1">
      <alignment horizontal="center" vertical="center" textRotation="255"/>
      <protection/>
    </xf>
    <xf numFmtId="0" fontId="0" fillId="0" borderId="32" xfId="61" applyFont="1" applyFill="1" applyBorder="1" applyAlignment="1">
      <alignment vertical="center" wrapText="1"/>
      <protection/>
    </xf>
    <xf numFmtId="0" fontId="0" fillId="0" borderId="56" xfId="61" applyFont="1" applyFill="1" applyBorder="1" applyAlignment="1">
      <alignment vertical="center" wrapText="1"/>
      <protection/>
    </xf>
    <xf numFmtId="0" fontId="0" fillId="0" borderId="76" xfId="61" applyFont="1" applyFill="1" applyBorder="1" applyAlignment="1">
      <alignment vertical="center" wrapText="1"/>
      <protection/>
    </xf>
    <xf numFmtId="0" fontId="0" fillId="0" borderId="29" xfId="63" applyFont="1" applyFill="1" applyBorder="1" applyAlignment="1">
      <alignment horizontal="center" vertical="center" wrapText="1"/>
      <protection/>
    </xf>
    <xf numFmtId="0" fontId="0" fillId="0" borderId="30" xfId="63" applyFont="1" applyFill="1" applyBorder="1" applyAlignment="1">
      <alignment horizontal="center" vertical="center" wrapText="1"/>
      <protection/>
    </xf>
    <xf numFmtId="189" fontId="0" fillId="0" borderId="30" xfId="63" applyNumberFormat="1" applyFont="1" applyFill="1" applyBorder="1" applyAlignment="1">
      <alignment horizontal="left" vertical="center" wrapText="1"/>
      <protection/>
    </xf>
    <xf numFmtId="189" fontId="0" fillId="0" borderId="22" xfId="63" applyNumberFormat="1" applyFont="1" applyFill="1" applyBorder="1" applyAlignment="1">
      <alignment horizontal="left" vertical="center" wrapText="1"/>
      <protection/>
    </xf>
    <xf numFmtId="189" fontId="0" fillId="0" borderId="30" xfId="63" applyNumberFormat="1" applyFont="1" applyFill="1" applyBorder="1" applyAlignment="1">
      <alignment horizontal="left" vertical="center" wrapText="1"/>
      <protection/>
    </xf>
    <xf numFmtId="0" fontId="0" fillId="0" borderId="0" xfId="61" applyAlignment="1">
      <alignment horizontal="right"/>
      <protection/>
    </xf>
    <xf numFmtId="0" fontId="0" fillId="0" borderId="77" xfId="61" applyFont="1" applyBorder="1" applyAlignment="1">
      <alignment horizontal="center" vertical="center" textRotation="255" shrinkToFit="1"/>
      <protection/>
    </xf>
    <xf numFmtId="0" fontId="0" fillId="0" borderId="35" xfId="61" applyFont="1" applyBorder="1" applyAlignment="1">
      <alignment horizontal="center" vertical="center" textRotation="255" shrinkToFit="1"/>
      <protection/>
    </xf>
    <xf numFmtId="0" fontId="7" fillId="34" borderId="0" xfId="61" applyFont="1" applyFill="1" applyAlignment="1">
      <alignment horizontal="center" vertical="center"/>
      <protection/>
    </xf>
    <xf numFmtId="0" fontId="0" fillId="0" borderId="72" xfId="61" applyFont="1" applyBorder="1" applyAlignment="1">
      <alignment horizontal="center" vertical="center"/>
      <protection/>
    </xf>
    <xf numFmtId="0" fontId="0" fillId="0" borderId="73" xfId="61" applyFont="1" applyBorder="1" applyAlignment="1">
      <alignment horizontal="center" vertical="center"/>
      <protection/>
    </xf>
    <xf numFmtId="0" fontId="0" fillId="0" borderId="78" xfId="61" applyFont="1" applyBorder="1" applyAlignment="1">
      <alignment horizontal="center" vertical="center"/>
      <protection/>
    </xf>
    <xf numFmtId="0" fontId="0" fillId="0" borderId="76" xfId="61" applyFont="1" applyBorder="1" applyAlignment="1">
      <alignment horizontal="center" vertical="center"/>
      <protection/>
    </xf>
    <xf numFmtId="0" fontId="0" fillId="34" borderId="19" xfId="63" applyNumberFormat="1" applyFont="1" applyFill="1" applyBorder="1" applyAlignment="1">
      <alignment horizontal="left" vertical="center" wrapText="1"/>
      <protection/>
    </xf>
    <xf numFmtId="0" fontId="0" fillId="34" borderId="19" xfId="63" applyNumberFormat="1" applyFont="1" applyFill="1" applyBorder="1" applyAlignment="1">
      <alignment horizontal="left" vertical="center" wrapText="1"/>
      <protection/>
    </xf>
    <xf numFmtId="0" fontId="0" fillId="0" borderId="79" xfId="61" applyFont="1" applyFill="1" applyBorder="1" applyAlignment="1">
      <alignment vertical="center" wrapText="1"/>
      <protection/>
    </xf>
    <xf numFmtId="0" fontId="0" fillId="0" borderId="57" xfId="61" applyFont="1" applyFill="1" applyBorder="1" applyAlignment="1">
      <alignment vertical="center" wrapText="1"/>
      <protection/>
    </xf>
    <xf numFmtId="0" fontId="0" fillId="0" borderId="80" xfId="61" applyFont="1" applyFill="1" applyBorder="1" applyAlignment="1">
      <alignment vertical="center" wrapText="1"/>
      <protection/>
    </xf>
    <xf numFmtId="199" fontId="0" fillId="0" borderId="57" xfId="63" applyNumberFormat="1" applyFont="1" applyBorder="1" applyAlignment="1">
      <alignment horizontal="left" vertical="center" shrinkToFit="1"/>
      <protection/>
    </xf>
    <xf numFmtId="199" fontId="0" fillId="0" borderId="80" xfId="63" applyNumberFormat="1" applyFont="1" applyBorder="1" applyAlignment="1">
      <alignment horizontal="left" vertical="center" shrinkToFit="1"/>
      <protection/>
    </xf>
    <xf numFmtId="0" fontId="0" fillId="0" borderId="70" xfId="63" applyFont="1" applyBorder="1" applyAlignment="1">
      <alignment shrinkToFit="1"/>
      <protection/>
    </xf>
    <xf numFmtId="0" fontId="0" fillId="0" borderId="0" xfId="63" applyFont="1" applyBorder="1" applyAlignment="1">
      <alignment shrinkToFit="1"/>
      <protection/>
    </xf>
    <xf numFmtId="200" fontId="0" fillId="0" borderId="0" xfId="63" applyNumberFormat="1" applyFont="1" applyBorder="1" applyAlignment="1">
      <alignment horizontal="left" vertical="center" shrinkToFit="1"/>
      <protection/>
    </xf>
    <xf numFmtId="200" fontId="0" fillId="0" borderId="71" xfId="63" applyNumberFormat="1" applyFont="1" applyBorder="1" applyAlignment="1">
      <alignment horizontal="left" vertical="center" shrinkToFit="1"/>
      <protection/>
    </xf>
    <xf numFmtId="0" fontId="0" fillId="0" borderId="81" xfId="61" applyFont="1" applyBorder="1" applyAlignment="1">
      <alignment horizontal="center" vertical="center"/>
      <protection/>
    </xf>
    <xf numFmtId="0" fontId="0" fillId="0" borderId="57" xfId="61" applyFont="1" applyBorder="1" applyAlignment="1">
      <alignment horizontal="center" vertical="center"/>
      <protection/>
    </xf>
    <xf numFmtId="0" fontId="0" fillId="0" borderId="80" xfId="61" applyFont="1" applyBorder="1" applyAlignment="1">
      <alignment horizontal="center" vertical="center"/>
      <protection/>
    </xf>
    <xf numFmtId="0" fontId="0" fillId="0" borderId="56" xfId="61" applyFont="1" applyBorder="1" applyAlignment="1">
      <alignment horizontal="center" vertical="center"/>
      <protection/>
    </xf>
    <xf numFmtId="187" fontId="0" fillId="0" borderId="82" xfId="61" applyNumberFormat="1" applyFont="1" applyBorder="1" applyAlignment="1">
      <alignment horizontal="center" vertical="center"/>
      <protection/>
    </xf>
    <xf numFmtId="187" fontId="0" fillId="0" borderId="83" xfId="61" applyNumberFormat="1" applyFont="1" applyBorder="1" applyAlignment="1">
      <alignment/>
      <protection/>
    </xf>
    <xf numFmtId="187" fontId="0" fillId="0" borderId="84" xfId="61" applyNumberFormat="1" applyFont="1" applyBorder="1" applyAlignment="1">
      <alignment/>
      <protection/>
    </xf>
    <xf numFmtId="0" fontId="0" fillId="0" borderId="81" xfId="63" applyFont="1" applyBorder="1" applyAlignment="1">
      <alignment vertical="center" shrinkToFit="1"/>
      <protection/>
    </xf>
    <xf numFmtId="0" fontId="0" fillId="0" borderId="57" xfId="63" applyFont="1" applyBorder="1" applyAlignment="1">
      <alignment vertical="center" shrinkToFit="1"/>
      <protection/>
    </xf>
    <xf numFmtId="0" fontId="0" fillId="0" borderId="74" xfId="63" applyBorder="1" applyAlignment="1">
      <alignment shrinkToFit="1"/>
      <protection/>
    </xf>
    <xf numFmtId="0" fontId="0" fillId="0" borderId="19" xfId="63" applyBorder="1" applyAlignment="1">
      <alignment shrinkToFit="1"/>
      <protection/>
    </xf>
    <xf numFmtId="38" fontId="0" fillId="0" borderId="12" xfId="0" applyNumberFormat="1" applyBorder="1" applyAlignment="1">
      <alignment horizontal="center" vertical="center"/>
    </xf>
    <xf numFmtId="0" fontId="0" fillId="0" borderId="12" xfId="0" applyBorder="1" applyAlignment="1">
      <alignment horizontal="center" vertical="center"/>
    </xf>
    <xf numFmtId="9" fontId="0" fillId="0" borderId="12" xfId="42" applyFont="1" applyBorder="1" applyAlignment="1">
      <alignment horizontal="center" vertical="center"/>
    </xf>
    <xf numFmtId="182" fontId="0" fillId="0" borderId="29" xfId="0" applyNumberFormat="1" applyFill="1" applyBorder="1" applyAlignment="1">
      <alignment horizontal="left" vertical="center"/>
    </xf>
    <xf numFmtId="182" fontId="0" fillId="0" borderId="30" xfId="0" applyNumberFormat="1" applyFill="1" applyBorder="1" applyAlignment="1">
      <alignment horizontal="left" vertical="center"/>
    </xf>
    <xf numFmtId="182" fontId="0" fillId="0" borderId="22" xfId="0" applyNumberFormat="1" applyFill="1" applyBorder="1" applyAlignment="1">
      <alignment horizontal="left" vertical="center"/>
    </xf>
    <xf numFmtId="181" fontId="0" fillId="0" borderId="12" xfId="0" applyNumberFormat="1" applyFill="1" applyBorder="1" applyAlignment="1">
      <alignment horizontal="left" vertical="center"/>
    </xf>
    <xf numFmtId="0" fontId="0" fillId="0" borderId="12" xfId="0" applyFill="1" applyBorder="1" applyAlignment="1">
      <alignment horizontal="left" vertical="center"/>
    </xf>
    <xf numFmtId="182" fontId="0" fillId="0" borderId="12" xfId="0" applyNumberFormat="1" applyFill="1" applyBorder="1" applyAlignment="1">
      <alignment horizontal="left" vertical="center" wrapText="1"/>
    </xf>
    <xf numFmtId="0" fontId="0" fillId="0" borderId="30" xfId="0" applyBorder="1" applyAlignment="1">
      <alignment horizontal="left" vertical="center"/>
    </xf>
    <xf numFmtId="0" fontId="0" fillId="0" borderId="22" xfId="0" applyBorder="1" applyAlignment="1">
      <alignment horizontal="left" vertical="center"/>
    </xf>
    <xf numFmtId="0" fontId="0" fillId="0" borderId="12" xfId="0" applyFill="1" applyBorder="1" applyAlignment="1">
      <alignment horizontal="left" vertical="top"/>
    </xf>
    <xf numFmtId="181" fontId="0" fillId="35" borderId="12" xfId="0" applyNumberFormat="1" applyFill="1" applyBorder="1" applyAlignment="1">
      <alignment horizontal="left" vertical="center"/>
    </xf>
    <xf numFmtId="0" fontId="0" fillId="35" borderId="12" xfId="0" applyFill="1" applyBorder="1" applyAlignment="1">
      <alignment horizontal="left" vertical="center"/>
    </xf>
    <xf numFmtId="182" fontId="0" fillId="0" borderId="12" xfId="0" applyNumberFormat="1" applyFill="1" applyBorder="1" applyAlignment="1">
      <alignment horizontal="left" vertical="center"/>
    </xf>
    <xf numFmtId="206" fontId="0" fillId="0" borderId="12" xfId="0" applyNumberFormat="1" applyFill="1" applyBorder="1" applyAlignment="1">
      <alignment horizontal="left" vertical="top"/>
    </xf>
    <xf numFmtId="206" fontId="0" fillId="35" borderId="12" xfId="0" applyNumberFormat="1" applyFill="1" applyBorder="1" applyAlignment="1">
      <alignment horizontal="left" vertical="top"/>
    </xf>
    <xf numFmtId="176" fontId="0" fillId="0" borderId="12" xfId="0" applyNumberFormat="1" applyFill="1" applyBorder="1" applyAlignment="1">
      <alignment horizontal="left" vertical="center" shrinkToFit="1"/>
    </xf>
    <xf numFmtId="176" fontId="0" fillId="0" borderId="12" xfId="0" applyNumberFormat="1" applyFill="1" applyBorder="1" applyAlignment="1">
      <alignment horizontal="left" vertical="top" shrinkToFit="1"/>
    </xf>
    <xf numFmtId="198" fontId="0" fillId="0" borderId="12" xfId="0" applyNumberFormat="1" applyFill="1" applyBorder="1" applyAlignment="1">
      <alignment horizontal="left" vertical="center"/>
    </xf>
    <xf numFmtId="177" fontId="0" fillId="0" borderId="12" xfId="0" applyNumberFormat="1" applyFill="1" applyBorder="1" applyAlignment="1">
      <alignment horizontal="left" vertical="center"/>
    </xf>
    <xf numFmtId="207" fontId="0" fillId="0" borderId="12" xfId="0" applyNumberFormat="1" applyFill="1" applyBorder="1" applyAlignment="1">
      <alignment horizontal="left" vertical="top"/>
    </xf>
    <xf numFmtId="180" fontId="0" fillId="35" borderId="12" xfId="0" applyNumberFormat="1" applyFill="1" applyBorder="1" applyAlignment="1">
      <alignment horizontal="left" vertical="top"/>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22" xfId="0" applyFill="1" applyBorder="1" applyAlignment="1">
      <alignment horizontal="left" vertical="top" wrapText="1"/>
    </xf>
    <xf numFmtId="180" fontId="0" fillId="35" borderId="12" xfId="0" applyNumberFormat="1" applyFill="1" applyBorder="1" applyAlignment="1">
      <alignment horizontal="left" vertical="center"/>
    </xf>
    <xf numFmtId="0" fontId="0" fillId="0" borderId="12"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163-04】(エシック)ポイント表10.19(" xfId="61"/>
    <cellStyle name="標準_【K-163-04】(エシック)ポイント表10.19(_★　治験御見積書（茨城県立中央）新案070401" xfId="62"/>
    <cellStyle name="標準_【K-163-04】(エシック)ポイント表10.19(_治験見積書（新案）第4案 メーカー提出用円単位060510" xfId="63"/>
    <cellStyle name="標準_01059366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2.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35</xdr:row>
      <xdr:rowOff>66675</xdr:rowOff>
    </xdr:from>
    <xdr:ext cx="7934325" cy="1009650"/>
    <xdr:sp>
      <xdr:nvSpPr>
        <xdr:cNvPr id="1" name="Text Box 7"/>
        <xdr:cNvSpPr txBox="1">
          <a:spLocks noChangeArrowheads="1"/>
        </xdr:cNvSpPr>
      </xdr:nvSpPr>
      <xdr:spPr>
        <a:xfrm>
          <a:off x="47625" y="7743825"/>
          <a:ext cx="7934325" cy="1009650"/>
        </a:xfrm>
        <a:prstGeom prst="rect">
          <a:avLst/>
        </a:prstGeom>
        <a:solidFill>
          <a:srgbClr val="FFFFFF"/>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費用区分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・固定費：進捗、時間、発生の有無に係わりなく必ず請求可能な費用　</a:t>
          </a:r>
          <a:r>
            <a:rPr lang="en-US" cap="none" sz="1000" b="0" i="0" u="none" baseline="0">
              <a:solidFill>
                <a:srgbClr val="000000"/>
              </a:solidFill>
              <a:latin typeface="ＭＳ Ｐゴシック"/>
              <a:ea typeface="ＭＳ Ｐゴシック"/>
              <a:cs typeface="ＭＳ Ｐゴシック"/>
            </a:rPr>
            <a:t>Ex.</a:t>
          </a:r>
          <a:r>
            <a:rPr lang="en-US" cap="none" sz="1000" b="0" i="0" u="none" baseline="0">
              <a:solidFill>
                <a:srgbClr val="000000"/>
              </a:solidFill>
              <a:latin typeface="ＭＳ Ｐゴシック"/>
              <a:ea typeface="ＭＳ Ｐゴシック"/>
              <a:cs typeface="ＭＳ Ｐゴシック"/>
            </a:rPr>
            <a:t>治験準備経費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・月額比例費：時間の経過に伴い発生する費用（月額固定費）　</a:t>
          </a:r>
          <a:r>
            <a:rPr lang="en-US" cap="none" sz="1000" b="0" i="0" u="none" baseline="0">
              <a:solidFill>
                <a:srgbClr val="000000"/>
              </a:solidFill>
              <a:latin typeface="ＭＳ Ｐゴシック"/>
              <a:ea typeface="ＭＳ Ｐゴシック"/>
              <a:cs typeface="ＭＳ Ｐゴシック"/>
            </a:rPr>
            <a:t>Ex.</a:t>
          </a:r>
          <a:r>
            <a:rPr lang="en-US" cap="none" sz="1000" b="0" i="0" u="none" baseline="0">
              <a:solidFill>
                <a:srgbClr val="000000"/>
              </a:solidFill>
              <a:latin typeface="ＭＳ Ｐゴシック"/>
              <a:ea typeface="ＭＳ Ｐゴシック"/>
              <a:cs typeface="ＭＳ Ｐゴシック"/>
            </a:rPr>
            <a:t>治験事務局支援業務費（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・症例比例費：症例の進捗に伴い発生する費用　</a:t>
          </a:r>
          <a:r>
            <a:rPr lang="en-US" cap="none" sz="1000" b="0" i="0" u="none" baseline="0">
              <a:solidFill>
                <a:srgbClr val="000000"/>
              </a:solidFill>
              <a:latin typeface="ＭＳ Ｐゴシック"/>
              <a:ea typeface="ＭＳ Ｐゴシック"/>
              <a:cs typeface="ＭＳ Ｐゴシック"/>
            </a:rPr>
            <a:t>Ex.</a:t>
          </a:r>
          <a:r>
            <a:rPr lang="en-US" cap="none" sz="1000" b="0" i="0" u="none" baseline="0">
              <a:solidFill>
                <a:srgbClr val="000000"/>
              </a:solidFill>
              <a:latin typeface="ＭＳ Ｐゴシック"/>
              <a:ea typeface="ＭＳ Ｐゴシック"/>
              <a:cs typeface="ＭＳ Ｐゴシック"/>
            </a:rPr>
            <a:t>治験コーディネーター業務費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・症例比例変動費：症例の進捗に伴い発生する費用のうち投薬期間に応じて発生する費用　</a:t>
          </a:r>
          <a:r>
            <a:rPr lang="en-US" cap="none" sz="1000" b="0" i="0" u="none" baseline="0">
              <a:solidFill>
                <a:srgbClr val="000000"/>
              </a:solidFill>
              <a:latin typeface="ＭＳ Ｐゴシック"/>
              <a:ea typeface="ＭＳ Ｐゴシック"/>
              <a:cs typeface="ＭＳ Ｐゴシック"/>
            </a:rPr>
            <a:t>Ex.</a:t>
          </a:r>
          <a:r>
            <a:rPr lang="en-US" cap="none" sz="1000" b="0" i="0" u="none" baseline="0">
              <a:solidFill>
                <a:srgbClr val="000000"/>
              </a:solidFill>
              <a:latin typeface="ＭＳ Ｐゴシック"/>
              <a:ea typeface="ＭＳ Ｐゴシック"/>
              <a:cs typeface="ＭＳ Ｐゴシック"/>
            </a:rPr>
            <a:t>治験コーディネーター業務費（マイルストーン②以降）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・変動費：予測不能な特定のイベントへの対応に伴い発生する費用　</a:t>
          </a:r>
          <a:r>
            <a:rPr lang="en-US" cap="none" sz="1000" b="0" i="0" u="none" baseline="0">
              <a:solidFill>
                <a:srgbClr val="000000"/>
              </a:solidFill>
              <a:latin typeface="ＭＳ Ｐゴシック"/>
              <a:ea typeface="ＭＳ Ｐゴシック"/>
              <a:cs typeface="ＭＳ Ｐゴシック"/>
            </a:rPr>
            <a:t>Ex.</a:t>
          </a:r>
          <a:r>
            <a:rPr lang="en-US" cap="none" sz="1000" b="0" i="0" u="none" baseline="0">
              <a:solidFill>
                <a:srgbClr val="000000"/>
              </a:solidFill>
              <a:latin typeface="ＭＳ Ｐゴシック"/>
              <a:ea typeface="ＭＳ Ｐゴシック"/>
              <a:cs typeface="ＭＳ Ｐゴシック"/>
            </a:rPr>
            <a:t>観察期脱落症例経費、直接閲覧</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5:H32" sheet="医療機関経費（標準施設）"/>
  </cacheSource>
  <cacheFields count="6">
    <cacheField name="区分">
      <sharedItems containsBlank="1" containsMixedTypes="0" count="6">
        <s v="月額比例費"/>
        <s v="症例比例費"/>
        <s v="症例比例変動費"/>
        <s v="固定費"/>
        <m/>
        <s v="変動費"/>
      </sharedItems>
    </cacheField>
    <cacheField name="項目">
      <sharedItems containsMixedTypes="0" count="30">
        <s v="臨床試験研究費"/>
        <s v="臨床試験研究費①"/>
        <s v="臨床試験研究費②"/>
        <s v="臨床試験研究費③"/>
        <s v="臨床試験研究費④"/>
        <s v="臨床試験研究費⑤"/>
        <s v="臨床試験研究費⑥"/>
        <s v="治験薬管理費"/>
        <s v="治験管理経費"/>
        <s v="治験管理経費①"/>
        <s v="治験管理経費②"/>
        <s v="治験事務局経費"/>
        <s v="保存資料管理料"/>
        <s v="観察期脱落症例研究費"/>
        <s v="調査対応費"/>
        <s v="直接閲覧"/>
        <s v="直接閲覧（治験終了報告書提出後）"/>
        <s v="監査"/>
        <s v="機構調査等"/>
        <s v="重篤有害事象対応費（自院被験者）"/>
        <s v="保険外併用療養費支給対象外費用"/>
        <s v="被験者負担軽減費"/>
        <s v="被験者負担軽減費①"/>
        <s v="被験者負担軽減費②"/>
        <s v="治験審査委員会経費"/>
        <s v=" 初回審査"/>
        <s v=" 審議"/>
        <s v=" 継続審査"/>
        <s v=" 報告"/>
        <s v=" 迅速審査"/>
      </sharedItems>
    </cacheField>
    <cacheField name="単位">
      <sharedItems containsBlank="1" containsMixedTypes="0" count="10">
        <s v="例"/>
        <m/>
        <s v="試験"/>
        <s v="月"/>
        <s v="日"/>
        <s v="件"/>
        <s v="点"/>
        <s v="来院"/>
        <s v="入退院"/>
        <s v="回"/>
      </sharedItems>
    </cacheField>
    <cacheField name="単価">
      <sharedItems containsString="0" containsBlank="1" containsMixedTypes="0" containsNumber="1" containsInteger="1" count="15">
        <n v="522000"/>
        <n v="261000"/>
        <n v="52200"/>
        <n v="77000"/>
        <m/>
        <n v="718800"/>
        <n v="59900"/>
        <n v="21000"/>
        <n v="90000"/>
        <n v="50000"/>
        <n v="30000"/>
        <n v="10000"/>
        <n v="100000"/>
        <n v="10"/>
        <n v="200000"/>
      </sharedItems>
    </cacheField>
    <cacheField name="数量">
      <sharedItems containsString="0" containsBlank="1" containsMixedTypes="0" containsNumber="1" containsInteger="1" count="4">
        <m/>
        <n v="12"/>
        <n v="1"/>
        <n v="23"/>
      </sharedItems>
    </cacheField>
    <cacheField name="金額">
      <sharedItems containsString="0" containsBlank="1" containsMixedTypes="0" containsNumber="1" containsInteger="1" count="8">
        <m/>
        <n v="3132000"/>
        <n v="626400"/>
        <n v="924000"/>
        <n v="718800"/>
        <n v="483000"/>
        <n v="90000"/>
        <n v="2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区分">
      <sharedItems containsBlank="1" containsMixedTypes="0" count="6">
        <s v="固定費"/>
        <m/>
        <s v="月額比例費"/>
        <s v="症例比例費"/>
        <s v="症例比例変動費"/>
        <s v="変動費"/>
      </sharedItems>
    </cacheField>
    <cacheField name="項目">
      <sharedItems containsMixedTypes="0" count="26">
        <s v="治験準備経費"/>
        <s v="治験事務局支援業務費"/>
        <s v="治験事務局支援業務費①"/>
        <s v="治験事務局支援業務費②"/>
        <s v="治験コーディネーター業務費"/>
        <s v="治験コーディネーター業務費①"/>
        <s v="治験コーディネーター業務費②"/>
        <s v="治験コーディネーター業務費③"/>
        <s v="治験コーディネーター業務費④"/>
        <s v="治験コーディネーター業務費⑤"/>
        <s v="治験コーディネーター業務費⑥"/>
        <s v="観察期脱落症例経費"/>
        <s v="時間外対応経費"/>
        <s v="時間外対応経費①"/>
        <s v="時間外対応経費②"/>
        <s v="調査対応費"/>
        <s v="直接閲覧（治験終了報告書提出後）"/>
        <s v="監査"/>
        <s v="機構調査等"/>
        <s v="重篤有害事象対応費（自院被験者）"/>
        <s v="治験審査委員会事務局支援業務費"/>
        <s v="審議"/>
        <s v="継続審査"/>
        <s v="報告"/>
        <s v="迅速審査"/>
        <s v="交通費・宿泊費"/>
      </sharedItems>
    </cacheField>
    <cacheField name="単位">
      <sharedItems containsBlank="1" containsMixedTypes="0" count="7">
        <s v="試験"/>
        <m/>
        <s v="月"/>
        <s v="例"/>
        <s v="回"/>
        <s v="日"/>
        <s v="件"/>
      </sharedItems>
    </cacheField>
    <cacheField name="単価">
      <sharedItems containsString="0" containsBlank="1" containsMixedTypes="0" containsNumber="1" containsInteger="1" count="9">
        <n v="800000"/>
        <m/>
        <n v="100000"/>
        <n v="60000"/>
        <n v="400000"/>
        <n v="200000"/>
        <n v="50000"/>
        <n v="20000"/>
        <n v="30000"/>
      </sharedItems>
    </cacheField>
    <cacheField name="数量">
      <sharedItems containsString="0" containsBlank="1" containsMixedTypes="0" containsNumber="1" containsInteger="1" count="5">
        <n v="1"/>
        <m/>
        <n v="5"/>
        <n v="18"/>
        <n v="12"/>
      </sharedItems>
    </cacheField>
    <cacheField name="金額">
      <sharedItems containsString="0" containsBlank="1" containsMixedTypes="0" containsNumber="1" containsInteger="1" count="7">
        <n v="800000"/>
        <m/>
        <n v="500000"/>
        <n v="1080000"/>
        <n v="4800000"/>
        <n v="2400000"/>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1" cacheId="1" dataOnRows="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F37:H51" firstHeaderRow="1" firstDataRow="1" firstDataCol="2"/>
  <pivotFields count="6">
    <pivotField axis="axisRow" compact="0" outline="0" subtotalTop="0" showAll="0">
      <items count="7">
        <item x="3"/>
        <item x="1"/>
        <item x="2"/>
        <item x="5"/>
        <item x="4"/>
        <item x="0"/>
        <item t="default"/>
      </items>
    </pivotField>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s>
  <rowFields count="2">
    <field x="0"/>
    <field x="-2"/>
  </rowFields>
  <rowItems count="14">
    <i>
      <x/>
      <x/>
    </i>
    <i i="1" r="1">
      <x v="1"/>
    </i>
    <i>
      <x v="1"/>
      <x/>
    </i>
    <i i="1" r="1">
      <x v="1"/>
    </i>
    <i>
      <x v="2"/>
      <x/>
    </i>
    <i i="1" r="1">
      <x v="1"/>
    </i>
    <i>
      <x v="3"/>
      <x/>
    </i>
    <i i="1" r="1">
      <x v="1"/>
    </i>
    <i>
      <x v="4"/>
      <x/>
    </i>
    <i i="1" r="1">
      <x v="1"/>
    </i>
    <i>
      <x v="5"/>
      <x/>
    </i>
    <i i="1" r="1">
      <x v="1"/>
    </i>
    <i t="grand">
      <x/>
    </i>
    <i t="grand" i="1">
      <x/>
    </i>
  </rowItems>
  <colItems count="1">
    <i/>
  </colItems>
  <dataFields count="2">
    <dataField name="合計 / 単価" fld="3" baseField="0" baseItem="0"/>
    <dataField name="合計 / 金額" fld="5"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2" dataOnRows="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F54:H68" firstHeaderRow="1" firstDataRow="1" firstDataCol="2"/>
  <pivotFields count="6">
    <pivotField axis="axisRow" compact="0" outline="0" subtotalTop="0" showAll="0">
      <items count="7">
        <item x="2"/>
        <item x="0"/>
        <item x="3"/>
        <item x="4"/>
        <item x="5"/>
        <item x="1"/>
        <item t="default"/>
      </items>
    </pivotField>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s>
  <rowFields count="2">
    <field x="0"/>
    <field x="-2"/>
  </rowFields>
  <rowItems count="14">
    <i>
      <x/>
      <x/>
    </i>
    <i i="1" r="1">
      <x v="1"/>
    </i>
    <i>
      <x v="1"/>
      <x/>
    </i>
    <i i="1" r="1">
      <x v="1"/>
    </i>
    <i>
      <x v="2"/>
      <x/>
    </i>
    <i i="1" r="1">
      <x v="1"/>
    </i>
    <i>
      <x v="3"/>
      <x/>
    </i>
    <i i="1" r="1">
      <x v="1"/>
    </i>
    <i>
      <x v="4"/>
      <x/>
    </i>
    <i i="1" r="1">
      <x v="1"/>
    </i>
    <i>
      <x v="5"/>
      <x/>
    </i>
    <i i="1" r="1">
      <x v="1"/>
    </i>
    <i t="grand">
      <x/>
    </i>
    <i t="grand" i="1">
      <x/>
    </i>
  </rowItems>
  <colItems count="1">
    <i/>
  </colItems>
  <dataFields count="2">
    <dataField name="合計 / 単価" fld="3" baseField="0" baseItem="0"/>
    <dataField name="合計 / 金額"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 Id="rId4"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J70"/>
  <sheetViews>
    <sheetView showGridLines="0" zoomScale="115" zoomScaleNormal="115" zoomScalePageLayoutView="0" workbookViewId="0" topLeftCell="A10">
      <selection activeCell="F9" sqref="F9"/>
    </sheetView>
  </sheetViews>
  <sheetFormatPr defaultColWidth="9.00390625" defaultRowHeight="13.5"/>
  <cols>
    <col min="1" max="1" width="3.50390625" style="2" customWidth="1"/>
    <col min="2" max="2" width="4.875" style="2" customWidth="1"/>
    <col min="3" max="3" width="22.625" style="2" customWidth="1"/>
    <col min="4" max="4" width="4.75390625" style="2" bestFit="1" customWidth="1"/>
    <col min="5" max="5" width="11.50390625" style="2" bestFit="1" customWidth="1"/>
    <col min="6" max="6" width="6.625" style="2" bestFit="1" customWidth="1"/>
    <col min="7" max="7" width="9.625" style="2" bestFit="1" customWidth="1"/>
    <col min="8" max="8" width="34.25390625" style="2" customWidth="1"/>
    <col min="9" max="9" width="14.75390625" style="2" customWidth="1"/>
    <col min="10" max="16384" width="9.00390625" style="2" customWidth="1"/>
  </cols>
  <sheetData>
    <row r="1" spans="1:8" ht="12">
      <c r="A1" s="2" t="str">
        <f>治験依頼者名&amp;"　御中"</f>
        <v>塩野義製薬株式会社　御中</v>
      </c>
      <c r="H1" s="24">
        <f>見積書作成日</f>
        <v>39770</v>
      </c>
    </row>
    <row r="3" spans="1:8" ht="12.75" thickBot="1">
      <c r="A3" s="2" t="str">
        <f>"医療法人　明和病院"&amp;"　経費"</f>
        <v>医療法人　明和病院　経費</v>
      </c>
      <c r="H3" s="2" t="s">
        <v>257</v>
      </c>
    </row>
    <row r="4" spans="1:9" ht="24.75" thickBot="1">
      <c r="A4" s="55" t="s">
        <v>302</v>
      </c>
      <c r="B4" s="215" t="s">
        <v>152</v>
      </c>
      <c r="C4" s="215"/>
      <c r="D4" s="56" t="s">
        <v>177</v>
      </c>
      <c r="E4" s="3" t="s">
        <v>154</v>
      </c>
      <c r="F4" s="3" t="s">
        <v>153</v>
      </c>
      <c r="G4" s="63" t="s">
        <v>155</v>
      </c>
      <c r="H4" s="187" t="s">
        <v>156</v>
      </c>
      <c r="I4" s="188"/>
    </row>
    <row r="5" spans="1:9" ht="24.75" customHeight="1">
      <c r="A5" s="4">
        <v>1</v>
      </c>
      <c r="B5" s="209" t="s">
        <v>12</v>
      </c>
      <c r="C5" s="209"/>
      <c r="D5" s="25" t="s">
        <v>161</v>
      </c>
      <c r="E5" s="166">
        <f>臨床試験研究費</f>
        <v>0</v>
      </c>
      <c r="F5" s="175">
        <v>1</v>
      </c>
      <c r="G5" s="27">
        <f aca="true" t="shared" si="0" ref="G5:G11">F5*E5</f>
        <v>0</v>
      </c>
      <c r="H5" s="189" t="s">
        <v>305</v>
      </c>
      <c r="I5" s="190" t="s">
        <v>6</v>
      </c>
    </row>
    <row r="6" spans="1:9" ht="24.75" customHeight="1">
      <c r="A6" s="61"/>
      <c r="B6" s="209" t="s">
        <v>13</v>
      </c>
      <c r="C6" s="209"/>
      <c r="D6" s="25" t="s">
        <v>161</v>
      </c>
      <c r="E6" s="26">
        <f>[0]!臨床試験研究費</f>
        <v>0</v>
      </c>
      <c r="F6" s="176">
        <v>1</v>
      </c>
      <c r="G6" s="27">
        <f t="shared" si="0"/>
        <v>0</v>
      </c>
      <c r="H6" s="191" t="s">
        <v>306</v>
      </c>
      <c r="I6" s="192" t="s">
        <v>8</v>
      </c>
    </row>
    <row r="7" spans="1:9" ht="24.75" customHeight="1">
      <c r="A7" s="61"/>
      <c r="B7" s="209" t="s">
        <v>14</v>
      </c>
      <c r="C7" s="209"/>
      <c r="D7" s="25" t="s">
        <v>161</v>
      </c>
      <c r="E7" s="170">
        <f>[0]!臨床試験研究費</f>
        <v>0</v>
      </c>
      <c r="F7" s="177">
        <v>3</v>
      </c>
      <c r="G7" s="27">
        <f t="shared" si="0"/>
        <v>0</v>
      </c>
      <c r="H7" s="191" t="s">
        <v>307</v>
      </c>
      <c r="I7" s="192" t="s">
        <v>10</v>
      </c>
    </row>
    <row r="8" spans="1:9" ht="12">
      <c r="A8" s="58">
        <f>A5+1</f>
        <v>2</v>
      </c>
      <c r="B8" s="209" t="s">
        <v>166</v>
      </c>
      <c r="C8" s="209"/>
      <c r="D8" s="25" t="s">
        <v>159</v>
      </c>
      <c r="E8" s="26" t="e">
        <f>治験薬管理費</f>
        <v>#REF!</v>
      </c>
      <c r="F8" s="6">
        <v>5</v>
      </c>
      <c r="G8" s="27" t="e">
        <f t="shared" si="0"/>
        <v>#REF!</v>
      </c>
      <c r="H8" s="194" t="s">
        <v>172</v>
      </c>
      <c r="I8" s="195"/>
    </row>
    <row r="9" spans="1:9" ht="12">
      <c r="A9" s="58">
        <f>A8+1</f>
        <v>3</v>
      </c>
      <c r="B9" s="207" t="s">
        <v>280</v>
      </c>
      <c r="C9" s="208"/>
      <c r="D9" s="25" t="s">
        <v>160</v>
      </c>
      <c r="E9" s="26">
        <v>21000</v>
      </c>
      <c r="F9" s="44">
        <f>エントリー期間</f>
        <v>13</v>
      </c>
      <c r="G9" s="27">
        <f t="shared" si="0"/>
        <v>273000</v>
      </c>
      <c r="H9" s="194" t="s">
        <v>172</v>
      </c>
      <c r="I9" s="195"/>
    </row>
    <row r="10" spans="1:9" ht="12">
      <c r="A10" s="58">
        <f>A9+1</f>
        <v>4</v>
      </c>
      <c r="B10" s="207" t="s">
        <v>199</v>
      </c>
      <c r="C10" s="208"/>
      <c r="D10" s="25" t="s">
        <v>159</v>
      </c>
      <c r="E10" s="26" t="e">
        <f>(E5*F5+E6*F6+E7*F7+E8*5)*$I$40</f>
        <v>#REF!</v>
      </c>
      <c r="F10" s="28">
        <v>1</v>
      </c>
      <c r="G10" s="27" t="e">
        <f t="shared" si="0"/>
        <v>#REF!</v>
      </c>
      <c r="H10" s="194" t="s">
        <v>172</v>
      </c>
      <c r="I10" s="195"/>
    </row>
    <row r="11" spans="1:9" ht="12">
      <c r="A11" s="58">
        <f>A10+1</f>
        <v>5</v>
      </c>
      <c r="B11" s="207" t="s">
        <v>176</v>
      </c>
      <c r="C11" s="208"/>
      <c r="D11" s="25" t="s">
        <v>159</v>
      </c>
      <c r="E11" s="26">
        <v>30000</v>
      </c>
      <c r="F11" s="174">
        <v>3</v>
      </c>
      <c r="G11" s="27">
        <f t="shared" si="0"/>
        <v>90000</v>
      </c>
      <c r="H11" s="194" t="s">
        <v>172</v>
      </c>
      <c r="I11" s="195"/>
    </row>
    <row r="12" spans="1:9" ht="14.25" customHeight="1">
      <c r="A12" s="58">
        <f>A11+1</f>
        <v>6</v>
      </c>
      <c r="B12" s="216" t="s">
        <v>15</v>
      </c>
      <c r="C12" s="216"/>
      <c r="D12" s="25"/>
      <c r="E12" s="29"/>
      <c r="F12" s="30"/>
      <c r="G12" s="27"/>
      <c r="H12" s="194"/>
      <c r="I12" s="195"/>
    </row>
    <row r="13" spans="1:9" ht="14.25" customHeight="1">
      <c r="A13" s="58"/>
      <c r="B13" s="216" t="s">
        <v>16</v>
      </c>
      <c r="C13" s="216"/>
      <c r="D13" s="25" t="s">
        <v>165</v>
      </c>
      <c r="E13" s="29">
        <v>200000</v>
      </c>
      <c r="F13" s="30">
        <v>1</v>
      </c>
      <c r="G13" s="27">
        <f>F13*E13</f>
        <v>200000</v>
      </c>
      <c r="H13" s="194" t="s">
        <v>172</v>
      </c>
      <c r="I13" s="195"/>
    </row>
    <row r="14" spans="1:9" ht="14.25" customHeight="1">
      <c r="A14" s="58"/>
      <c r="B14" s="209" t="s">
        <v>17</v>
      </c>
      <c r="C14" s="209"/>
      <c r="D14" s="25" t="s">
        <v>165</v>
      </c>
      <c r="E14" s="31">
        <v>50000</v>
      </c>
      <c r="F14" s="32"/>
      <c r="G14" s="27"/>
      <c r="H14" s="184" t="s">
        <v>180</v>
      </c>
      <c r="I14" s="193"/>
    </row>
    <row r="15" spans="1:9" ht="14.25" customHeight="1">
      <c r="A15" s="58"/>
      <c r="B15" s="209" t="s">
        <v>18</v>
      </c>
      <c r="C15" s="209"/>
      <c r="D15" s="25" t="s">
        <v>165</v>
      </c>
      <c r="E15" s="31">
        <v>50000</v>
      </c>
      <c r="F15" s="32"/>
      <c r="G15" s="27"/>
      <c r="H15" s="184" t="s">
        <v>180</v>
      </c>
      <c r="I15" s="193"/>
    </row>
    <row r="16" spans="1:9" ht="14.25" customHeight="1">
      <c r="A16" s="58"/>
      <c r="B16" s="212" t="s">
        <v>19</v>
      </c>
      <c r="C16" s="214"/>
      <c r="D16" s="25" t="s">
        <v>165</v>
      </c>
      <c r="E16" s="31">
        <v>20000</v>
      </c>
      <c r="F16" s="32"/>
      <c r="G16" s="27"/>
      <c r="H16" s="184" t="s">
        <v>180</v>
      </c>
      <c r="I16" s="193"/>
    </row>
    <row r="17" spans="1:9" ht="12">
      <c r="A17" s="58"/>
      <c r="B17" s="209" t="s">
        <v>20</v>
      </c>
      <c r="C17" s="209"/>
      <c r="D17" s="25" t="s">
        <v>165</v>
      </c>
      <c r="E17" s="31">
        <v>20000</v>
      </c>
      <c r="F17" s="32"/>
      <c r="G17" s="27"/>
      <c r="H17" s="184" t="s">
        <v>180</v>
      </c>
      <c r="I17" s="193"/>
    </row>
    <row r="18" spans="1:9" ht="12">
      <c r="A18" s="58">
        <f>A12+1</f>
        <v>7</v>
      </c>
      <c r="B18" s="207" t="s">
        <v>183</v>
      </c>
      <c r="C18" s="208"/>
      <c r="D18" s="25" t="s">
        <v>179</v>
      </c>
      <c r="E18" s="26">
        <v>50000</v>
      </c>
      <c r="F18" s="5"/>
      <c r="G18" s="27"/>
      <c r="H18" s="184" t="s">
        <v>174</v>
      </c>
      <c r="I18" s="193"/>
    </row>
    <row r="19" spans="1:9" ht="11.25" customHeight="1">
      <c r="A19" s="58">
        <f>A18+1</f>
        <v>8</v>
      </c>
      <c r="B19" s="212" t="s">
        <v>21</v>
      </c>
      <c r="C19" s="214"/>
      <c r="D19" s="25"/>
      <c r="E19" s="26"/>
      <c r="F19" s="6"/>
      <c r="G19" s="27"/>
      <c r="H19" s="184"/>
      <c r="I19" s="193"/>
    </row>
    <row r="20" spans="1:9" ht="12">
      <c r="A20" s="58"/>
      <c r="B20" s="212" t="s">
        <v>22</v>
      </c>
      <c r="C20" s="214"/>
      <c r="D20" s="25" t="s">
        <v>161</v>
      </c>
      <c r="E20" s="26">
        <v>30000</v>
      </c>
      <c r="F20" s="6">
        <v>5</v>
      </c>
      <c r="G20" s="27">
        <f>F20*E20</f>
        <v>150000</v>
      </c>
      <c r="H20" s="184" t="s">
        <v>180</v>
      </c>
      <c r="I20" s="193"/>
    </row>
    <row r="21" spans="1:9" ht="12">
      <c r="A21" s="58"/>
      <c r="B21" s="212" t="s">
        <v>25</v>
      </c>
      <c r="C21" s="214"/>
      <c r="D21" s="25" t="s">
        <v>175</v>
      </c>
      <c r="E21" s="26">
        <v>30000</v>
      </c>
      <c r="F21" s="6"/>
      <c r="G21" s="27"/>
      <c r="H21" s="184" t="s">
        <v>180</v>
      </c>
      <c r="I21" s="193"/>
    </row>
    <row r="22" spans="1:9" ht="12">
      <c r="A22" s="58"/>
      <c r="B22" s="212" t="s">
        <v>23</v>
      </c>
      <c r="C22" s="214"/>
      <c r="D22" s="25" t="s">
        <v>175</v>
      </c>
      <c r="E22" s="26">
        <v>70000</v>
      </c>
      <c r="F22" s="5"/>
      <c r="G22" s="27"/>
      <c r="H22" s="184" t="s">
        <v>180</v>
      </c>
      <c r="I22" s="193"/>
    </row>
    <row r="23" spans="1:9" ht="12">
      <c r="A23" s="58"/>
      <c r="B23" s="212" t="s">
        <v>24</v>
      </c>
      <c r="C23" s="214"/>
      <c r="D23" s="25"/>
      <c r="E23" s="26"/>
      <c r="F23" s="5"/>
      <c r="G23" s="27"/>
      <c r="H23" s="184" t="s">
        <v>178</v>
      </c>
      <c r="I23" s="193"/>
    </row>
    <row r="24" spans="1:9" ht="12">
      <c r="A24" s="58">
        <f>A19+1</f>
        <v>9</v>
      </c>
      <c r="B24" s="207" t="s">
        <v>282</v>
      </c>
      <c r="C24" s="208"/>
      <c r="D24" s="14" t="s">
        <v>304</v>
      </c>
      <c r="E24" s="26">
        <v>10</v>
      </c>
      <c r="F24" s="5"/>
      <c r="G24" s="5"/>
      <c r="H24" s="194" t="s">
        <v>196</v>
      </c>
      <c r="I24" s="195"/>
    </row>
    <row r="25" spans="1:9" ht="12.75" thickBot="1">
      <c r="A25" s="59">
        <f>A24+1</f>
        <v>10</v>
      </c>
      <c r="B25" s="221" t="s">
        <v>198</v>
      </c>
      <c r="C25" s="222"/>
      <c r="D25" s="33" t="s">
        <v>301</v>
      </c>
      <c r="E25" s="34">
        <v>10000</v>
      </c>
      <c r="F25" s="7"/>
      <c r="G25" s="7"/>
      <c r="H25" s="217" t="s">
        <v>197</v>
      </c>
      <c r="I25" s="218"/>
    </row>
    <row r="26" spans="1:9" ht="13.5" thickBot="1" thickTop="1">
      <c r="A26" s="60"/>
      <c r="B26" s="220" t="s">
        <v>157</v>
      </c>
      <c r="C26" s="220"/>
      <c r="D26" s="35"/>
      <c r="E26" s="8"/>
      <c r="F26" s="8"/>
      <c r="G26" s="8" t="e">
        <f>SUM(G5:G23)</f>
        <v>#REF!</v>
      </c>
      <c r="H26" s="64" t="e">
        <f>G26/契約症例数</f>
        <v>#REF!</v>
      </c>
      <c r="I26" s="65"/>
    </row>
    <row r="27" ht="7.5" customHeight="1"/>
    <row r="28" spans="2:9" ht="12">
      <c r="B28" s="36" t="s">
        <v>164</v>
      </c>
      <c r="C28" s="36"/>
      <c r="D28" s="36"/>
      <c r="E28" s="9"/>
      <c r="F28" s="9"/>
      <c r="G28" s="9"/>
      <c r="H28" s="10"/>
      <c r="I28" s="11"/>
    </row>
    <row r="29" spans="1:10" ht="12">
      <c r="A29" s="12">
        <f>$A$5</f>
        <v>1</v>
      </c>
      <c r="B29" s="196" t="s">
        <v>308</v>
      </c>
      <c r="C29" s="196"/>
      <c r="D29" s="196"/>
      <c r="E29" s="196"/>
      <c r="F29" s="196"/>
      <c r="G29" s="196"/>
      <c r="H29" s="196"/>
      <c r="I29" s="196"/>
      <c r="J29" s="11"/>
    </row>
    <row r="30" spans="1:9" ht="12">
      <c r="A30" s="12"/>
      <c r="B30" s="212" t="s">
        <v>26</v>
      </c>
      <c r="C30" s="213"/>
      <c r="D30" s="213"/>
      <c r="E30" s="213"/>
      <c r="F30" s="213"/>
      <c r="G30" s="213"/>
      <c r="H30" s="213"/>
      <c r="I30" s="214"/>
    </row>
    <row r="31" spans="2:9" ht="12">
      <c r="B31" s="2" t="s">
        <v>261</v>
      </c>
      <c r="C31" s="197" t="s">
        <v>262</v>
      </c>
      <c r="D31" s="197"/>
      <c r="E31" s="197"/>
      <c r="F31" s="197"/>
      <c r="G31" s="197"/>
      <c r="H31" s="197"/>
      <c r="I31" s="197"/>
    </row>
    <row r="32" spans="6:9" ht="6" customHeight="1">
      <c r="F32" s="15"/>
      <c r="G32" s="15"/>
      <c r="H32" s="15"/>
      <c r="I32" s="15"/>
    </row>
    <row r="33" spans="1:9" ht="12">
      <c r="A33" s="37">
        <f>$A$8</f>
        <v>2</v>
      </c>
      <c r="B33" s="196" t="str">
        <f>$B$8</f>
        <v>治験薬管理費</v>
      </c>
      <c r="C33" s="210"/>
      <c r="D33" s="210"/>
      <c r="E33" s="210"/>
      <c r="F33" s="210"/>
      <c r="G33" s="210"/>
      <c r="H33" s="210"/>
      <c r="I33" s="210"/>
    </row>
    <row r="34" spans="1:9" ht="12">
      <c r="A34" s="12"/>
      <c r="B34" s="212" t="s">
        <v>26</v>
      </c>
      <c r="C34" s="213"/>
      <c r="D34" s="213"/>
      <c r="E34" s="213"/>
      <c r="F34" s="213"/>
      <c r="G34" s="213"/>
      <c r="H34" s="213"/>
      <c r="I34" s="214"/>
    </row>
    <row r="35" spans="1:9" ht="6" customHeight="1">
      <c r="A35" s="12"/>
      <c r="C35" s="197"/>
      <c r="D35" s="197"/>
      <c r="E35" s="197"/>
      <c r="F35" s="197"/>
      <c r="G35" s="197"/>
      <c r="H35" s="197"/>
      <c r="I35" s="197"/>
    </row>
    <row r="36" spans="1:9" ht="12">
      <c r="A36" s="37">
        <f>$A$9</f>
        <v>3</v>
      </c>
      <c r="B36" s="196" t="str">
        <f>$B$9</f>
        <v>治験事務局経費</v>
      </c>
      <c r="C36" s="210"/>
      <c r="D36" s="210"/>
      <c r="E36" s="210"/>
      <c r="F36" s="210"/>
      <c r="G36" s="210"/>
      <c r="H36" s="210"/>
      <c r="I36" s="210"/>
    </row>
    <row r="37" spans="1:9" ht="12">
      <c r="A37" s="12"/>
      <c r="B37" s="184" t="s">
        <v>170</v>
      </c>
      <c r="C37" s="185"/>
      <c r="D37" s="185"/>
      <c r="E37" s="185"/>
      <c r="F37" s="185"/>
      <c r="G37" s="185"/>
      <c r="H37" s="185"/>
      <c r="I37" s="186"/>
    </row>
    <row r="38" spans="1:9" ht="6" customHeight="1">
      <c r="A38" s="12"/>
      <c r="C38" s="197"/>
      <c r="D38" s="197"/>
      <c r="E38" s="197"/>
      <c r="F38" s="197"/>
      <c r="G38" s="197"/>
      <c r="H38" s="197"/>
      <c r="I38" s="197"/>
    </row>
    <row r="39" spans="1:9" ht="12">
      <c r="A39" s="37">
        <f>$A$10</f>
        <v>4</v>
      </c>
      <c r="B39" s="196" t="str">
        <f>$B$10</f>
        <v>治験管理経費</v>
      </c>
      <c r="C39" s="210"/>
      <c r="D39" s="210"/>
      <c r="E39" s="210"/>
      <c r="F39" s="210"/>
      <c r="G39" s="210"/>
      <c r="H39" s="210"/>
      <c r="I39" s="210"/>
    </row>
    <row r="40" spans="2:9" ht="13.5" customHeight="1">
      <c r="B40" s="184" t="s">
        <v>171</v>
      </c>
      <c r="C40" s="185"/>
      <c r="D40" s="209" t="s">
        <v>34</v>
      </c>
      <c r="E40" s="209"/>
      <c r="F40" s="209"/>
      <c r="G40" s="209"/>
      <c r="H40" s="209"/>
      <c r="I40" s="57">
        <v>0.15</v>
      </c>
    </row>
    <row r="41" spans="3:9" ht="6" customHeight="1">
      <c r="C41" s="197"/>
      <c r="D41" s="197"/>
      <c r="E41" s="197"/>
      <c r="F41" s="197"/>
      <c r="G41" s="197"/>
      <c r="H41" s="197"/>
      <c r="I41" s="197"/>
    </row>
    <row r="42" spans="1:9" ht="12">
      <c r="A42" s="37">
        <f>$A$11</f>
        <v>5</v>
      </c>
      <c r="B42" s="196" t="str">
        <f>$B$11</f>
        <v>保存資料管理料</v>
      </c>
      <c r="C42" s="196"/>
      <c r="D42" s="210"/>
      <c r="E42" s="210"/>
      <c r="F42" s="210"/>
      <c r="G42" s="210"/>
      <c r="H42" s="210"/>
      <c r="I42" s="210"/>
    </row>
    <row r="43" spans="2:9" ht="12">
      <c r="B43" s="184" t="s">
        <v>299</v>
      </c>
      <c r="C43" s="185"/>
      <c r="D43" s="185"/>
      <c r="E43" s="185"/>
      <c r="F43" s="185"/>
      <c r="G43" s="185"/>
      <c r="H43" s="185"/>
      <c r="I43" s="186"/>
    </row>
    <row r="44" spans="1:9" ht="6" customHeight="1">
      <c r="A44" s="12"/>
      <c r="F44" s="15"/>
      <c r="G44" s="15"/>
      <c r="H44" s="15"/>
      <c r="I44" s="15"/>
    </row>
    <row r="45" spans="1:9" ht="12">
      <c r="A45" s="38">
        <f>$A$12</f>
        <v>6</v>
      </c>
      <c r="B45" s="219" t="str">
        <f>$B$12</f>
        <v>治験審査委員会経費</v>
      </c>
      <c r="C45" s="210"/>
      <c r="D45" s="210"/>
      <c r="E45" s="210"/>
      <c r="F45" s="210"/>
      <c r="G45" s="210"/>
      <c r="H45" s="210"/>
      <c r="I45" s="210"/>
    </row>
    <row r="46" spans="1:9" ht="12">
      <c r="A46" s="12"/>
      <c r="B46" s="198" t="s">
        <v>167</v>
      </c>
      <c r="C46" s="199"/>
      <c r="D46" s="201" t="s">
        <v>173</v>
      </c>
      <c r="E46" s="202"/>
      <c r="F46" s="202"/>
      <c r="G46" s="202"/>
      <c r="H46" s="202"/>
      <c r="I46" s="203"/>
    </row>
    <row r="47" spans="1:9" ht="12">
      <c r="A47" s="12"/>
      <c r="B47" s="184" t="str">
        <f>$B$13</f>
        <v> 初回審査</v>
      </c>
      <c r="C47" s="186"/>
      <c r="D47" s="184" t="s">
        <v>35</v>
      </c>
      <c r="E47" s="185"/>
      <c r="F47" s="185"/>
      <c r="G47" s="185"/>
      <c r="H47" s="185"/>
      <c r="I47" s="186"/>
    </row>
    <row r="48" spans="1:9" ht="13.5">
      <c r="A48" s="39"/>
      <c r="B48" s="184" t="str">
        <f>$B$14</f>
        <v> 審議　注3</v>
      </c>
      <c r="C48" s="200"/>
      <c r="D48" s="211" t="s">
        <v>185</v>
      </c>
      <c r="E48" s="205"/>
      <c r="F48" s="205"/>
      <c r="G48" s="205"/>
      <c r="H48" s="205"/>
      <c r="I48" s="206"/>
    </row>
    <row r="49" spans="1:9" ht="13.5">
      <c r="A49" s="39"/>
      <c r="B49" s="184" t="str">
        <f>$B$15</f>
        <v> 継続審査　注3</v>
      </c>
      <c r="C49" s="200"/>
      <c r="D49" s="184" t="s">
        <v>186</v>
      </c>
      <c r="E49" s="205"/>
      <c r="F49" s="205"/>
      <c r="G49" s="205"/>
      <c r="H49" s="205"/>
      <c r="I49" s="206"/>
    </row>
    <row r="50" spans="1:9" ht="13.5">
      <c r="A50" s="39"/>
      <c r="B50" s="184" t="str">
        <f>$B$16</f>
        <v> 報告　注4</v>
      </c>
      <c r="C50" s="200"/>
      <c r="D50" s="184" t="s">
        <v>27</v>
      </c>
      <c r="E50" s="205"/>
      <c r="F50" s="205"/>
      <c r="G50" s="205"/>
      <c r="H50" s="205"/>
      <c r="I50" s="206"/>
    </row>
    <row r="51" spans="1:9" ht="13.5">
      <c r="A51" s="39"/>
      <c r="B51" s="184" t="str">
        <f>$B$17</f>
        <v> 迅速審査</v>
      </c>
      <c r="C51" s="200"/>
      <c r="D51" s="184" t="s">
        <v>187</v>
      </c>
      <c r="E51" s="205"/>
      <c r="F51" s="205"/>
      <c r="G51" s="205"/>
      <c r="H51" s="205"/>
      <c r="I51" s="206"/>
    </row>
    <row r="52" spans="2:9" ht="12">
      <c r="B52" s="2" t="s">
        <v>263</v>
      </c>
      <c r="C52" s="197" t="s">
        <v>264</v>
      </c>
      <c r="D52" s="197"/>
      <c r="E52" s="197"/>
      <c r="F52" s="197"/>
      <c r="G52" s="197"/>
      <c r="H52" s="197"/>
      <c r="I52" s="197"/>
    </row>
    <row r="53" spans="2:9" ht="12">
      <c r="B53" s="2" t="s">
        <v>265</v>
      </c>
      <c r="C53" s="204" t="s">
        <v>266</v>
      </c>
      <c r="D53" s="204"/>
      <c r="E53" s="204"/>
      <c r="F53" s="204"/>
      <c r="G53" s="204"/>
      <c r="H53" s="204"/>
      <c r="I53" s="204"/>
    </row>
    <row r="54" spans="6:9" ht="6" customHeight="1">
      <c r="F54" s="15"/>
      <c r="G54" s="15"/>
      <c r="H54" s="15"/>
      <c r="I54" s="15"/>
    </row>
    <row r="55" spans="1:9" ht="12">
      <c r="A55" s="40">
        <f>$A$18</f>
        <v>7</v>
      </c>
      <c r="B55" s="196" t="str">
        <f>$B$18</f>
        <v>重篤有害事象対応費（自院被験者）</v>
      </c>
      <c r="C55" s="196"/>
      <c r="D55" s="196"/>
      <c r="E55" s="196"/>
      <c r="F55" s="196"/>
      <c r="G55" s="196"/>
      <c r="H55" s="196"/>
      <c r="I55" s="196"/>
    </row>
    <row r="56" spans="2:9" ht="12">
      <c r="B56" s="184" t="s">
        <v>182</v>
      </c>
      <c r="C56" s="185"/>
      <c r="D56" s="185"/>
      <c r="E56" s="185"/>
      <c r="F56" s="185"/>
      <c r="G56" s="185"/>
      <c r="H56" s="185"/>
      <c r="I56" s="186"/>
    </row>
    <row r="57" spans="3:9" ht="6" customHeight="1">
      <c r="C57" s="197"/>
      <c r="D57" s="197"/>
      <c r="E57" s="197"/>
      <c r="F57" s="197"/>
      <c r="G57" s="197"/>
      <c r="H57" s="197"/>
      <c r="I57" s="197"/>
    </row>
    <row r="58" spans="1:9" ht="12">
      <c r="A58" s="37">
        <f>$A$19</f>
        <v>8</v>
      </c>
      <c r="B58" s="196" t="str">
        <f>$B$19</f>
        <v>調査対応費</v>
      </c>
      <c r="C58" s="196"/>
      <c r="D58" s="210"/>
      <c r="E58" s="210"/>
      <c r="F58" s="210"/>
      <c r="G58" s="210"/>
      <c r="H58" s="210"/>
      <c r="I58" s="210"/>
    </row>
    <row r="59" spans="1:9" ht="12">
      <c r="A59" s="12"/>
      <c r="B59" s="198" t="s">
        <v>167</v>
      </c>
      <c r="C59" s="199"/>
      <c r="D59" s="201" t="s">
        <v>173</v>
      </c>
      <c r="E59" s="202"/>
      <c r="F59" s="202"/>
      <c r="G59" s="202"/>
      <c r="H59" s="202"/>
      <c r="I59" s="203"/>
    </row>
    <row r="60" spans="2:9" ht="12">
      <c r="B60" s="184" t="str">
        <f>$B$20</f>
        <v> 直接閲覧</v>
      </c>
      <c r="C60" s="186"/>
      <c r="D60" s="184" t="s">
        <v>29</v>
      </c>
      <c r="E60" s="185"/>
      <c r="F60" s="185"/>
      <c r="G60" s="185"/>
      <c r="H60" s="185"/>
      <c r="I60" s="186"/>
    </row>
    <row r="61" spans="2:9" ht="12">
      <c r="B61" s="184" t="str">
        <f>$B$21</f>
        <v> 直接閲覧（治験終了報告書提出後）</v>
      </c>
      <c r="C61" s="186"/>
      <c r="D61" s="184" t="s">
        <v>28</v>
      </c>
      <c r="E61" s="185"/>
      <c r="F61" s="185"/>
      <c r="G61" s="185"/>
      <c r="H61" s="185"/>
      <c r="I61" s="186"/>
    </row>
    <row r="62" spans="2:9" ht="12">
      <c r="B62" s="184" t="str">
        <f>$B$22</f>
        <v> 監査</v>
      </c>
      <c r="C62" s="186"/>
      <c r="D62" s="184" t="s">
        <v>184</v>
      </c>
      <c r="E62" s="185"/>
      <c r="F62" s="185"/>
      <c r="G62" s="185"/>
      <c r="H62" s="185"/>
      <c r="I62" s="186"/>
    </row>
    <row r="63" spans="2:9" ht="12">
      <c r="B63" s="184" t="str">
        <f>$B$23</f>
        <v> 機構調査等</v>
      </c>
      <c r="C63" s="186"/>
      <c r="D63" s="184" t="s">
        <v>181</v>
      </c>
      <c r="E63" s="185"/>
      <c r="F63" s="185"/>
      <c r="G63" s="185"/>
      <c r="H63" s="185"/>
      <c r="I63" s="186"/>
    </row>
    <row r="64" spans="3:9" ht="6" customHeight="1">
      <c r="C64" s="197"/>
      <c r="D64" s="197"/>
      <c r="E64" s="197"/>
      <c r="F64" s="197"/>
      <c r="G64" s="197"/>
      <c r="H64" s="197"/>
      <c r="I64" s="197"/>
    </row>
    <row r="65" spans="1:9" ht="12">
      <c r="A65" s="37">
        <f>$A$24</f>
        <v>9</v>
      </c>
      <c r="B65" s="196" t="str">
        <f>$B$24</f>
        <v>保険外併用療養費支給対象外費用</v>
      </c>
      <c r="C65" s="196"/>
      <c r="D65" s="210"/>
      <c r="E65" s="210"/>
      <c r="F65" s="210"/>
      <c r="G65" s="210"/>
      <c r="H65" s="210"/>
      <c r="I65" s="210"/>
    </row>
    <row r="66" spans="2:9" ht="12">
      <c r="B66" s="184" t="s">
        <v>30</v>
      </c>
      <c r="C66" s="185"/>
      <c r="D66" s="185"/>
      <c r="E66" s="185"/>
      <c r="F66" s="185"/>
      <c r="G66" s="185"/>
      <c r="H66" s="185"/>
      <c r="I66" s="186"/>
    </row>
    <row r="67" spans="3:9" ht="6" customHeight="1">
      <c r="C67" s="197"/>
      <c r="D67" s="197"/>
      <c r="E67" s="197"/>
      <c r="F67" s="197"/>
      <c r="G67" s="197"/>
      <c r="H67" s="197"/>
      <c r="I67" s="197"/>
    </row>
    <row r="68" spans="1:9" ht="12">
      <c r="A68" s="37">
        <f>$A$25</f>
        <v>10</v>
      </c>
      <c r="B68" s="196" t="str">
        <f>$B$25</f>
        <v>被験者負担軽減費</v>
      </c>
      <c r="C68" s="196"/>
      <c r="D68" s="210"/>
      <c r="E68" s="210"/>
      <c r="F68" s="210"/>
      <c r="G68" s="210"/>
      <c r="H68" s="210"/>
      <c r="I68" s="210"/>
    </row>
    <row r="69" spans="2:9" ht="12">
      <c r="B69" s="184" t="s">
        <v>31</v>
      </c>
      <c r="C69" s="185"/>
      <c r="D69" s="185"/>
      <c r="E69" s="185"/>
      <c r="F69" s="185"/>
      <c r="G69" s="185"/>
      <c r="H69" s="185"/>
      <c r="I69" s="186"/>
    </row>
    <row r="70" spans="3:9" ht="12">
      <c r="C70" s="197"/>
      <c r="D70" s="197"/>
      <c r="E70" s="197"/>
      <c r="F70" s="197"/>
      <c r="G70" s="197"/>
      <c r="H70" s="197"/>
      <c r="I70" s="197"/>
    </row>
  </sheetData>
  <sheetProtection/>
  <mergeCells count="96">
    <mergeCell ref="H7:I7"/>
    <mergeCell ref="H10:I10"/>
    <mergeCell ref="H9:I9"/>
    <mergeCell ref="H8:I8"/>
    <mergeCell ref="B19:C19"/>
    <mergeCell ref="B18:C18"/>
    <mergeCell ref="B7:C7"/>
    <mergeCell ref="H16:I16"/>
    <mergeCell ref="H15:I15"/>
    <mergeCell ref="B11:C11"/>
    <mergeCell ref="D51:I51"/>
    <mergeCell ref="B49:C49"/>
    <mergeCell ref="D40:H40"/>
    <mergeCell ref="B40:C40"/>
    <mergeCell ref="B46:C46"/>
    <mergeCell ref="H11:I11"/>
    <mergeCell ref="C38:I38"/>
    <mergeCell ref="C41:I41"/>
    <mergeCell ref="B33:I33"/>
    <mergeCell ref="B36:I36"/>
    <mergeCell ref="D49:I49"/>
    <mergeCell ref="B26:C26"/>
    <mergeCell ref="B17:C17"/>
    <mergeCell ref="B20:C20"/>
    <mergeCell ref="B25:C25"/>
    <mergeCell ref="B39:I39"/>
    <mergeCell ref="B34:I34"/>
    <mergeCell ref="B37:I37"/>
    <mergeCell ref="B23:C23"/>
    <mergeCell ref="B24:C24"/>
    <mergeCell ref="B56:I56"/>
    <mergeCell ref="D61:I61"/>
    <mergeCell ref="B60:C60"/>
    <mergeCell ref="D60:I60"/>
    <mergeCell ref="B62:C62"/>
    <mergeCell ref="D62:I62"/>
    <mergeCell ref="B58:I58"/>
    <mergeCell ref="B61:C61"/>
    <mergeCell ref="H23:I23"/>
    <mergeCell ref="B29:I29"/>
    <mergeCell ref="D46:I46"/>
    <mergeCell ref="B42:I42"/>
    <mergeCell ref="B43:I43"/>
    <mergeCell ref="C31:I31"/>
    <mergeCell ref="C35:I35"/>
    <mergeCell ref="B45:I45"/>
    <mergeCell ref="B12:C12"/>
    <mergeCell ref="B21:C21"/>
    <mergeCell ref="H25:I25"/>
    <mergeCell ref="H24:I24"/>
    <mergeCell ref="H22:I22"/>
    <mergeCell ref="H12:I12"/>
    <mergeCell ref="H19:I19"/>
    <mergeCell ref="H18:I18"/>
    <mergeCell ref="H17:I17"/>
    <mergeCell ref="B22:C22"/>
    <mergeCell ref="D48:I48"/>
    <mergeCell ref="H14:I14"/>
    <mergeCell ref="B30:I30"/>
    <mergeCell ref="B4:C4"/>
    <mergeCell ref="B5:C5"/>
    <mergeCell ref="B16:C16"/>
    <mergeCell ref="B13:C13"/>
    <mergeCell ref="B15:C15"/>
    <mergeCell ref="B8:C8"/>
    <mergeCell ref="B48:C48"/>
    <mergeCell ref="B9:C9"/>
    <mergeCell ref="B10:C10"/>
    <mergeCell ref="B14:C14"/>
    <mergeCell ref="B6:C6"/>
    <mergeCell ref="C70:I70"/>
    <mergeCell ref="B66:I66"/>
    <mergeCell ref="B69:I69"/>
    <mergeCell ref="B68:I68"/>
    <mergeCell ref="C67:I67"/>
    <mergeCell ref="B65:I65"/>
    <mergeCell ref="C64:I64"/>
    <mergeCell ref="B59:C59"/>
    <mergeCell ref="B50:C50"/>
    <mergeCell ref="B51:C51"/>
    <mergeCell ref="D59:I59"/>
    <mergeCell ref="C52:I52"/>
    <mergeCell ref="C53:I53"/>
    <mergeCell ref="D50:I50"/>
    <mergeCell ref="B63:C63"/>
    <mergeCell ref="C57:I57"/>
    <mergeCell ref="D63:I63"/>
    <mergeCell ref="H4:I4"/>
    <mergeCell ref="H5:I5"/>
    <mergeCell ref="H6:I6"/>
    <mergeCell ref="H21:I21"/>
    <mergeCell ref="H20:I20"/>
    <mergeCell ref="H13:I13"/>
    <mergeCell ref="B55:I55"/>
    <mergeCell ref="B47:C47"/>
    <mergeCell ref="D47:I47"/>
  </mergeCells>
  <printOptions horizontalCentered="1"/>
  <pageMargins left="0.3937007874015748" right="0.3937007874015748" top="0.984251968503937" bottom="0.7874015748031497" header="0.3937007874015748" footer="0.3937007874015748"/>
  <pageSetup horizontalDpi="300" verticalDpi="300" orientation="portrait" paperSize="9" scale="82" r:id="rId1"/>
  <headerFooter alignWithMargins="0">
    <oddHeader>&amp;C&amp;"HGSｺﾞｼｯｸE,ｴｸｽﾄﾗﾎﾞｰﾙド"&amp;18御　見　積　書
&amp;14医療機関経費</oddHeader>
  </headerFooter>
</worksheet>
</file>

<file path=xl/worksheets/sheet2.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I6" sqref="I6:J6"/>
    </sheetView>
  </sheetViews>
  <sheetFormatPr defaultColWidth="9.00390625" defaultRowHeight="13.5" outlineLevelRow="1" outlineLevelCol="1"/>
  <cols>
    <col min="1" max="1" width="2.625" style="2" customWidth="1"/>
    <col min="2" max="2" width="1.875" style="2" customWidth="1"/>
    <col min="3" max="3" width="8.625" style="2" customWidth="1" outlineLevel="1"/>
    <col min="4" max="4" width="25.625" style="2" customWidth="1"/>
    <col min="5" max="5" width="4.125" style="2" customWidth="1"/>
    <col min="6" max="6" width="8.625" style="2" customWidth="1"/>
    <col min="7" max="7" width="4.75390625" style="2" customWidth="1" outlineLevel="1"/>
    <col min="8" max="8" width="9.625" style="2" customWidth="1"/>
    <col min="9" max="9" width="10.625" style="2" customWidth="1"/>
    <col min="10" max="10" width="7.625" style="2" customWidth="1"/>
    <col min="11" max="11" width="26.50390625" style="2" customWidth="1"/>
    <col min="12" max="16384" width="9.00390625" style="2" customWidth="1"/>
  </cols>
  <sheetData>
    <row r="1" spans="1:11" ht="12">
      <c r="A1" s="2" t="str">
        <f>治験依頼者名&amp;"　御中"</f>
        <v>塩野義製薬株式会社　御中</v>
      </c>
      <c r="J1" s="82"/>
      <c r="K1" s="82">
        <f>見積書作成日</f>
        <v>39770</v>
      </c>
    </row>
    <row r="2" ht="12"/>
    <row r="3" ht="12"/>
    <row r="4" spans="1:11" ht="15" thickBot="1">
      <c r="A4" s="131" t="s">
        <v>48</v>
      </c>
      <c r="C4" s="131"/>
      <c r="J4" s="129"/>
      <c r="K4" s="130" t="s">
        <v>49</v>
      </c>
    </row>
    <row r="5" spans="1:11" ht="24" customHeight="1" thickBot="1">
      <c r="A5" s="239"/>
      <c r="B5" s="240"/>
      <c r="C5" s="80" t="s">
        <v>108</v>
      </c>
      <c r="D5" s="151" t="s">
        <v>104</v>
      </c>
      <c r="E5" s="81" t="s">
        <v>158</v>
      </c>
      <c r="F5" s="80" t="s">
        <v>105</v>
      </c>
      <c r="G5" s="80" t="s">
        <v>50</v>
      </c>
      <c r="H5" s="80" t="s">
        <v>106</v>
      </c>
      <c r="I5" s="269" t="s">
        <v>47</v>
      </c>
      <c r="J5" s="269"/>
      <c r="K5" s="127" t="s">
        <v>173</v>
      </c>
    </row>
    <row r="6" spans="1:11" ht="24" customHeight="1">
      <c r="A6" s="245">
        <v>1</v>
      </c>
      <c r="B6" s="246"/>
      <c r="C6" s="163" t="s">
        <v>51</v>
      </c>
      <c r="D6" s="164" t="s">
        <v>126</v>
      </c>
      <c r="E6" s="165" t="s">
        <v>161</v>
      </c>
      <c r="F6" s="166">
        <f>臨床試験研究費</f>
        <v>0</v>
      </c>
      <c r="G6" s="167">
        <v>1</v>
      </c>
      <c r="H6" s="168">
        <f>G6*F6</f>
        <v>0</v>
      </c>
      <c r="I6" s="270" t="s">
        <v>119</v>
      </c>
      <c r="J6" s="271"/>
      <c r="K6" s="172" t="s">
        <v>7</v>
      </c>
    </row>
    <row r="7" spans="1:11" ht="24" customHeight="1">
      <c r="A7" s="241"/>
      <c r="B7" s="242"/>
      <c r="C7" s="89" t="s">
        <v>51</v>
      </c>
      <c r="D7" s="144" t="s">
        <v>127</v>
      </c>
      <c r="E7" s="14" t="s">
        <v>161</v>
      </c>
      <c r="F7" s="26">
        <f>[0]!臨床試験研究費</f>
        <v>0</v>
      </c>
      <c r="G7" s="83">
        <v>1</v>
      </c>
      <c r="H7" s="5">
        <f>G7*F7</f>
        <v>0</v>
      </c>
      <c r="I7" s="191" t="s">
        <v>32</v>
      </c>
      <c r="J7" s="236"/>
      <c r="K7" s="173" t="s">
        <v>9</v>
      </c>
    </row>
    <row r="8" spans="1:11" ht="24" customHeight="1" thickBot="1">
      <c r="A8" s="241"/>
      <c r="B8" s="242"/>
      <c r="C8" s="87" t="s">
        <v>51</v>
      </c>
      <c r="D8" s="169" t="s">
        <v>128</v>
      </c>
      <c r="E8" s="54" t="s">
        <v>161</v>
      </c>
      <c r="F8" s="170">
        <f>[0]!臨床試験研究費</f>
        <v>0</v>
      </c>
      <c r="G8" s="171">
        <v>3</v>
      </c>
      <c r="H8" s="27">
        <f>G8*F8</f>
        <v>0</v>
      </c>
      <c r="I8" s="274" t="s">
        <v>32</v>
      </c>
      <c r="J8" s="275"/>
      <c r="K8" s="173" t="s">
        <v>11</v>
      </c>
    </row>
    <row r="9" spans="1:11" ht="24" customHeight="1" thickBot="1">
      <c r="A9" s="243">
        <f>A6+1</f>
        <v>2</v>
      </c>
      <c r="B9" s="244"/>
      <c r="C9" s="113" t="s">
        <v>52</v>
      </c>
      <c r="D9" s="146" t="s">
        <v>166</v>
      </c>
      <c r="E9" s="109" t="s">
        <v>161</v>
      </c>
      <c r="F9" s="110" t="e">
        <f>治験薬管理費</f>
        <v>#REF!</v>
      </c>
      <c r="G9" s="111">
        <f>契約症例数</f>
        <v>5</v>
      </c>
      <c r="H9" s="112" t="e">
        <f>G9*F9</f>
        <v>#REF!</v>
      </c>
      <c r="I9" s="259" t="s">
        <v>138</v>
      </c>
      <c r="J9" s="260"/>
      <c r="K9" s="124" t="s">
        <v>125</v>
      </c>
    </row>
    <row r="10" spans="1:11" ht="24" customHeight="1">
      <c r="A10" s="247">
        <f>A9+1</f>
        <v>3</v>
      </c>
      <c r="B10" s="248"/>
      <c r="C10" s="95" t="s">
        <v>52</v>
      </c>
      <c r="D10" s="143" t="s">
        <v>199</v>
      </c>
      <c r="E10" s="91" t="s">
        <v>33</v>
      </c>
      <c r="F10" s="103" t="e">
        <f>(臨床試験研究費+治験薬管理費)*契約症例数*$K$10</f>
        <v>#REF!</v>
      </c>
      <c r="G10" s="104">
        <v>1</v>
      </c>
      <c r="H10" s="94" t="e">
        <f>G10*F10</f>
        <v>#REF!</v>
      </c>
      <c r="I10" s="257" t="s">
        <v>137</v>
      </c>
      <c r="J10" s="258"/>
      <c r="K10" s="137">
        <v>0.2</v>
      </c>
    </row>
    <row r="11" spans="1:11" ht="12">
      <c r="A11" s="249"/>
      <c r="B11" s="250"/>
      <c r="C11" s="88" t="s">
        <v>52</v>
      </c>
      <c r="D11" s="142" t="s">
        <v>129</v>
      </c>
      <c r="E11" s="77" t="s">
        <v>159</v>
      </c>
      <c r="F11" s="75" t="e">
        <f>(臨床試験研究費+治験薬管理費)*契約症例数*$K$10/2</f>
        <v>#REF!</v>
      </c>
      <c r="G11" s="84">
        <v>1</v>
      </c>
      <c r="H11" s="76"/>
      <c r="I11" s="261" t="s">
        <v>138</v>
      </c>
      <c r="J11" s="262"/>
      <c r="K11" s="125"/>
    </row>
    <row r="12" spans="1:11" ht="14.25" customHeight="1" thickBot="1">
      <c r="A12" s="251"/>
      <c r="B12" s="252"/>
      <c r="C12" s="123" t="s">
        <v>51</v>
      </c>
      <c r="D12" s="148" t="s">
        <v>130</v>
      </c>
      <c r="E12" s="119" t="s">
        <v>161</v>
      </c>
      <c r="F12" s="120" t="e">
        <f>(臨床試験研究費+治験薬管理費)*$K$10/2</f>
        <v>#REF!</v>
      </c>
      <c r="G12" s="121">
        <f>契約症例数</f>
        <v>5</v>
      </c>
      <c r="H12" s="122"/>
      <c r="I12" s="263" t="s">
        <v>119</v>
      </c>
      <c r="J12" s="264"/>
      <c r="K12" s="126"/>
    </row>
    <row r="13" spans="1:11" ht="24" customHeight="1" thickBot="1">
      <c r="A13" s="243">
        <f>A10+1</f>
        <v>4</v>
      </c>
      <c r="B13" s="244"/>
      <c r="C13" s="113" t="s">
        <v>52</v>
      </c>
      <c r="D13" s="146" t="s">
        <v>280</v>
      </c>
      <c r="E13" s="109" t="s">
        <v>160</v>
      </c>
      <c r="F13" s="110">
        <v>21000</v>
      </c>
      <c r="G13" s="111">
        <f>治験契約期間</f>
        <v>14</v>
      </c>
      <c r="H13" s="112">
        <f>G13*F13</f>
        <v>294000</v>
      </c>
      <c r="I13" s="259" t="s">
        <v>138</v>
      </c>
      <c r="J13" s="260"/>
      <c r="K13" s="115" t="s">
        <v>61</v>
      </c>
    </row>
    <row r="14" spans="1:11" ht="24" customHeight="1" thickBot="1">
      <c r="A14" s="243">
        <f>A13+1</f>
        <v>5</v>
      </c>
      <c r="B14" s="244"/>
      <c r="C14" s="113" t="s">
        <v>52</v>
      </c>
      <c r="D14" s="146" t="s">
        <v>176</v>
      </c>
      <c r="E14" s="109" t="s">
        <v>159</v>
      </c>
      <c r="F14" s="110">
        <v>90000</v>
      </c>
      <c r="G14" s="111">
        <v>1</v>
      </c>
      <c r="H14" s="112">
        <f>G14*F14</f>
        <v>90000</v>
      </c>
      <c r="I14" s="259" t="s">
        <v>138</v>
      </c>
      <c r="J14" s="260"/>
      <c r="K14" s="115" t="s">
        <v>62</v>
      </c>
    </row>
    <row r="15" spans="1:11" ht="24" customHeight="1" thickBot="1">
      <c r="A15" s="243">
        <f>A14+1</f>
        <v>6</v>
      </c>
      <c r="B15" s="244"/>
      <c r="C15" s="113" t="s">
        <v>53</v>
      </c>
      <c r="D15" s="146" t="s">
        <v>56</v>
      </c>
      <c r="E15" s="109" t="s">
        <v>161</v>
      </c>
      <c r="F15" s="110">
        <v>50000</v>
      </c>
      <c r="G15" s="111"/>
      <c r="H15" s="112"/>
      <c r="I15" s="255" t="s">
        <v>116</v>
      </c>
      <c r="J15" s="256"/>
      <c r="K15" s="124"/>
    </row>
    <row r="16" spans="1:11" ht="24" customHeight="1">
      <c r="A16" s="247">
        <f>A15+1</f>
        <v>7</v>
      </c>
      <c r="B16" s="248"/>
      <c r="C16" s="95" t="s">
        <v>53</v>
      </c>
      <c r="D16" s="143" t="s">
        <v>21</v>
      </c>
      <c r="E16" s="91"/>
      <c r="F16" s="103"/>
      <c r="G16" s="104"/>
      <c r="H16" s="94"/>
      <c r="I16" s="276"/>
      <c r="J16" s="277"/>
      <c r="K16" s="114"/>
    </row>
    <row r="17" spans="1:11" ht="12">
      <c r="A17" s="249"/>
      <c r="B17" s="250"/>
      <c r="C17" s="88" t="s">
        <v>51</v>
      </c>
      <c r="D17" s="142" t="s">
        <v>131</v>
      </c>
      <c r="E17" s="77" t="s">
        <v>161</v>
      </c>
      <c r="F17" s="75">
        <v>30000</v>
      </c>
      <c r="G17" s="84"/>
      <c r="H17" s="76"/>
      <c r="I17" s="272" t="s">
        <v>119</v>
      </c>
      <c r="J17" s="273"/>
      <c r="K17" s="79" t="s">
        <v>54</v>
      </c>
    </row>
    <row r="18" spans="1:11" ht="12">
      <c r="A18" s="249"/>
      <c r="B18" s="250"/>
      <c r="C18" s="88" t="s">
        <v>53</v>
      </c>
      <c r="D18" s="142" t="s">
        <v>131</v>
      </c>
      <c r="E18" s="77" t="s">
        <v>175</v>
      </c>
      <c r="F18" s="75">
        <v>10000</v>
      </c>
      <c r="G18" s="84"/>
      <c r="H18" s="76"/>
      <c r="I18" s="272" t="s">
        <v>117</v>
      </c>
      <c r="J18" s="273"/>
      <c r="K18" s="79" t="s">
        <v>54</v>
      </c>
    </row>
    <row r="19" spans="1:11" ht="12">
      <c r="A19" s="249"/>
      <c r="B19" s="250"/>
      <c r="C19" s="87" t="s">
        <v>53</v>
      </c>
      <c r="D19" s="144" t="s">
        <v>132</v>
      </c>
      <c r="E19" s="14" t="s">
        <v>175</v>
      </c>
      <c r="F19" s="26">
        <v>30000</v>
      </c>
      <c r="G19" s="83"/>
      <c r="H19" s="27"/>
      <c r="I19" s="184" t="s">
        <v>117</v>
      </c>
      <c r="J19" s="186"/>
      <c r="K19" s="79" t="s">
        <v>55</v>
      </c>
    </row>
    <row r="20" spans="1:11" ht="12">
      <c r="A20" s="249"/>
      <c r="B20" s="250"/>
      <c r="C20" s="87" t="s">
        <v>53</v>
      </c>
      <c r="D20" s="144" t="s">
        <v>133</v>
      </c>
      <c r="E20" s="14" t="s">
        <v>175</v>
      </c>
      <c r="F20" s="26">
        <v>100000</v>
      </c>
      <c r="G20" s="83"/>
      <c r="H20" s="27"/>
      <c r="I20" s="184" t="s">
        <v>117</v>
      </c>
      <c r="J20" s="186"/>
      <c r="K20" s="79"/>
    </row>
    <row r="21" spans="1:11" ht="14.25" customHeight="1" thickBot="1">
      <c r="A21" s="251"/>
      <c r="B21" s="252"/>
      <c r="C21" s="101" t="s">
        <v>53</v>
      </c>
      <c r="D21" s="145" t="s">
        <v>134</v>
      </c>
      <c r="E21" s="97"/>
      <c r="F21" s="105"/>
      <c r="G21" s="106"/>
      <c r="H21" s="100"/>
      <c r="I21" s="253" t="s">
        <v>117</v>
      </c>
      <c r="J21" s="254"/>
      <c r="K21" s="102" t="s">
        <v>118</v>
      </c>
    </row>
    <row r="22" spans="1:11" ht="24" customHeight="1" thickBot="1">
      <c r="A22" s="243">
        <f>A16+1</f>
        <v>8</v>
      </c>
      <c r="B22" s="244"/>
      <c r="C22" s="113" t="s">
        <v>53</v>
      </c>
      <c r="D22" s="146" t="s">
        <v>183</v>
      </c>
      <c r="E22" s="109" t="s">
        <v>179</v>
      </c>
      <c r="F22" s="110">
        <v>50000</v>
      </c>
      <c r="G22" s="111"/>
      <c r="H22" s="112"/>
      <c r="I22" s="255" t="s">
        <v>116</v>
      </c>
      <c r="J22" s="256"/>
      <c r="K22" s="115"/>
    </row>
    <row r="23" spans="1:11" ht="24" customHeight="1" thickBot="1">
      <c r="A23" s="243">
        <f>A22+1</f>
        <v>9</v>
      </c>
      <c r="B23" s="244"/>
      <c r="C23" s="113" t="s">
        <v>53</v>
      </c>
      <c r="D23" s="146" t="s">
        <v>282</v>
      </c>
      <c r="E23" s="109" t="s">
        <v>145</v>
      </c>
      <c r="F23" s="138">
        <v>10</v>
      </c>
      <c r="G23" s="111"/>
      <c r="H23" s="112"/>
      <c r="I23" s="259" t="s">
        <v>121</v>
      </c>
      <c r="J23" s="260"/>
      <c r="K23" s="115" t="s">
        <v>120</v>
      </c>
    </row>
    <row r="24" spans="1:11" ht="24" customHeight="1">
      <c r="A24" s="247">
        <f>A23+1</f>
        <v>10</v>
      </c>
      <c r="B24" s="248"/>
      <c r="C24" s="95" t="s">
        <v>53</v>
      </c>
      <c r="D24" s="143" t="s">
        <v>198</v>
      </c>
      <c r="E24" s="91"/>
      <c r="F24" s="103"/>
      <c r="G24" s="104"/>
      <c r="H24" s="94"/>
      <c r="I24" s="257"/>
      <c r="J24" s="258"/>
      <c r="K24" s="116" t="s">
        <v>123</v>
      </c>
    </row>
    <row r="25" spans="1:11" ht="12">
      <c r="A25" s="249"/>
      <c r="B25" s="250"/>
      <c r="C25" s="89" t="s">
        <v>53</v>
      </c>
      <c r="D25" s="144" t="s">
        <v>135</v>
      </c>
      <c r="E25" s="14" t="s">
        <v>301</v>
      </c>
      <c r="F25" s="26">
        <v>10000</v>
      </c>
      <c r="G25" s="83"/>
      <c r="H25" s="5"/>
      <c r="I25" s="194" t="s">
        <v>138</v>
      </c>
      <c r="J25" s="265"/>
      <c r="K25" s="117" t="s">
        <v>122</v>
      </c>
    </row>
    <row r="26" spans="1:11" ht="14.25" customHeight="1" thickBot="1">
      <c r="A26" s="251"/>
      <c r="B26" s="252"/>
      <c r="C26" s="108" t="s">
        <v>53</v>
      </c>
      <c r="D26" s="145" t="s">
        <v>136</v>
      </c>
      <c r="E26" s="97" t="s">
        <v>144</v>
      </c>
      <c r="F26" s="105">
        <v>10000</v>
      </c>
      <c r="G26" s="106"/>
      <c r="H26" s="107"/>
      <c r="I26" s="266" t="s">
        <v>139</v>
      </c>
      <c r="J26" s="267"/>
      <c r="K26" s="118" t="s">
        <v>124</v>
      </c>
    </row>
    <row r="27" spans="1:11" ht="24" customHeight="1">
      <c r="A27" s="247">
        <f>A24+1</f>
        <v>11</v>
      </c>
      <c r="B27" s="248"/>
      <c r="C27" s="95" t="s">
        <v>53</v>
      </c>
      <c r="D27" s="149" t="s">
        <v>15</v>
      </c>
      <c r="E27" s="91"/>
      <c r="F27" s="92"/>
      <c r="G27" s="93"/>
      <c r="H27" s="94"/>
      <c r="I27" s="257"/>
      <c r="J27" s="258"/>
      <c r="K27" s="78"/>
    </row>
    <row r="28" spans="1:11" ht="14.25" customHeight="1">
      <c r="A28" s="249"/>
      <c r="B28" s="250"/>
      <c r="C28" s="87" t="s">
        <v>52</v>
      </c>
      <c r="D28" s="147" t="s">
        <v>16</v>
      </c>
      <c r="E28" s="14" t="s">
        <v>165</v>
      </c>
      <c r="F28" s="29">
        <v>200000</v>
      </c>
      <c r="G28" s="85">
        <v>1</v>
      </c>
      <c r="H28" s="27">
        <f>G28*F28</f>
        <v>200000</v>
      </c>
      <c r="I28" s="194" t="s">
        <v>140</v>
      </c>
      <c r="J28" s="265"/>
      <c r="K28" s="96"/>
    </row>
    <row r="29" spans="1:11" ht="14.25" customHeight="1">
      <c r="A29" s="249"/>
      <c r="B29" s="250"/>
      <c r="C29" s="87" t="s">
        <v>53</v>
      </c>
      <c r="D29" s="144" t="s">
        <v>57</v>
      </c>
      <c r="E29" s="14" t="s">
        <v>165</v>
      </c>
      <c r="F29" s="31">
        <v>100000</v>
      </c>
      <c r="G29" s="86"/>
      <c r="H29" s="27"/>
      <c r="I29" s="184" t="s">
        <v>117</v>
      </c>
      <c r="J29" s="186"/>
      <c r="K29" s="79" t="s">
        <v>60</v>
      </c>
    </row>
    <row r="30" spans="1:11" ht="14.25" customHeight="1">
      <c r="A30" s="249"/>
      <c r="B30" s="250"/>
      <c r="C30" s="87" t="s">
        <v>53</v>
      </c>
      <c r="D30" s="144" t="s">
        <v>58</v>
      </c>
      <c r="E30" s="14" t="s">
        <v>165</v>
      </c>
      <c r="F30" s="31">
        <v>100000</v>
      </c>
      <c r="G30" s="86"/>
      <c r="H30" s="27"/>
      <c r="I30" s="184" t="s">
        <v>117</v>
      </c>
      <c r="J30" s="186"/>
      <c r="K30" s="79" t="s">
        <v>60</v>
      </c>
    </row>
    <row r="31" spans="1:11" ht="14.25" customHeight="1">
      <c r="A31" s="249"/>
      <c r="B31" s="250"/>
      <c r="C31" s="87" t="s">
        <v>53</v>
      </c>
      <c r="D31" s="144" t="s">
        <v>59</v>
      </c>
      <c r="E31" s="14" t="s">
        <v>165</v>
      </c>
      <c r="F31" s="31">
        <v>50000</v>
      </c>
      <c r="G31" s="86"/>
      <c r="H31" s="27"/>
      <c r="I31" s="184" t="s">
        <v>117</v>
      </c>
      <c r="J31" s="186"/>
      <c r="K31" s="79" t="s">
        <v>60</v>
      </c>
    </row>
    <row r="32" spans="1:11" ht="14.25" customHeight="1" thickBot="1">
      <c r="A32" s="251"/>
      <c r="B32" s="252"/>
      <c r="C32" s="101" t="s">
        <v>53</v>
      </c>
      <c r="D32" s="145" t="s">
        <v>20</v>
      </c>
      <c r="E32" s="97" t="s">
        <v>165</v>
      </c>
      <c r="F32" s="98">
        <v>50000</v>
      </c>
      <c r="G32" s="99"/>
      <c r="H32" s="100"/>
      <c r="I32" s="253" t="s">
        <v>117</v>
      </c>
      <c r="J32" s="254"/>
      <c r="K32" s="102"/>
    </row>
    <row r="33" spans="1:11" ht="15" customHeight="1" outlineLevel="1">
      <c r="A33" s="62"/>
      <c r="B33" s="150"/>
      <c r="C33" s="62"/>
      <c r="D33" s="150"/>
      <c r="E33" s="90"/>
      <c r="F33" s="229" t="e">
        <f>SUM($H$6:$H$32)</f>
        <v>#REF!</v>
      </c>
      <c r="G33" s="230"/>
      <c r="H33" s="231"/>
      <c r="J33" s="128"/>
      <c r="K33" s="132" t="e">
        <f>$F$33/契約症例数</f>
        <v>#REF!</v>
      </c>
    </row>
    <row r="34" spans="1:11" ht="12" outlineLevel="1">
      <c r="A34" s="133"/>
      <c r="B34" s="13"/>
      <c r="C34" s="133"/>
      <c r="D34" s="13"/>
      <c r="E34" s="13"/>
      <c r="F34" s="13"/>
      <c r="G34" s="13"/>
      <c r="H34" s="13"/>
      <c r="I34" s="13"/>
      <c r="J34" s="13"/>
      <c r="K34" s="13"/>
    </row>
    <row r="35" spans="2:11" ht="12" outlineLevel="1">
      <c r="B35" s="36" t="s">
        <v>164</v>
      </c>
      <c r="D35" s="36"/>
      <c r="E35" s="36"/>
      <c r="F35" s="9"/>
      <c r="G35" s="9"/>
      <c r="H35" s="9"/>
      <c r="I35" s="10"/>
      <c r="J35" s="11"/>
      <c r="K35" s="36"/>
    </row>
    <row r="36" spans="1:11" ht="12" outlineLevel="1">
      <c r="A36" s="32">
        <f>$A$6</f>
        <v>1</v>
      </c>
      <c r="B36" s="184" t="str">
        <f>$D$6</f>
        <v>臨床試験研究費①</v>
      </c>
      <c r="C36" s="185"/>
      <c r="D36" s="186"/>
      <c r="E36" s="191" t="s">
        <v>83</v>
      </c>
      <c r="F36" s="235"/>
      <c r="G36" s="235"/>
      <c r="H36" s="235"/>
      <c r="I36" s="235"/>
      <c r="J36" s="235"/>
      <c r="K36" s="236"/>
    </row>
    <row r="37" spans="1:11" ht="13.5" outlineLevel="1">
      <c r="A37" s="134">
        <f>$A$9</f>
        <v>2</v>
      </c>
      <c r="B37" s="184" t="str">
        <f>$D$9</f>
        <v>治験薬管理費</v>
      </c>
      <c r="C37" s="205"/>
      <c r="D37" s="206"/>
      <c r="E37" s="191" t="s">
        <v>90</v>
      </c>
      <c r="F37" s="235"/>
      <c r="G37" s="235"/>
      <c r="H37" s="235"/>
      <c r="I37" s="235"/>
      <c r="J37" s="235"/>
      <c r="K37" s="236"/>
    </row>
    <row r="38" spans="1:11" ht="13.5" outlineLevel="1">
      <c r="A38" s="134">
        <f>$A$10</f>
        <v>3</v>
      </c>
      <c r="B38" s="184" t="str">
        <f>$D$10</f>
        <v>治験管理経費</v>
      </c>
      <c r="C38" s="205"/>
      <c r="D38" s="206"/>
      <c r="E38" s="191" t="s">
        <v>84</v>
      </c>
      <c r="F38" s="235"/>
      <c r="G38" s="235"/>
      <c r="H38" s="235"/>
      <c r="I38" s="235"/>
      <c r="J38" s="235"/>
      <c r="K38" s="236"/>
    </row>
    <row r="39" spans="1:11" ht="12" customHeight="1" outlineLevel="1">
      <c r="A39" s="134">
        <f>$A$13</f>
        <v>4</v>
      </c>
      <c r="B39" s="184" t="str">
        <f>$D$13</f>
        <v>治験事務局経費</v>
      </c>
      <c r="C39" s="205"/>
      <c r="D39" s="206"/>
      <c r="E39" s="191" t="s">
        <v>91</v>
      </c>
      <c r="F39" s="235"/>
      <c r="G39" s="235"/>
      <c r="H39" s="235"/>
      <c r="I39" s="235"/>
      <c r="J39" s="235"/>
      <c r="K39" s="236"/>
    </row>
    <row r="40" spans="1:11" ht="13.5" outlineLevel="1">
      <c r="A40" s="134">
        <f>$A$14</f>
        <v>5</v>
      </c>
      <c r="B40" s="184" t="str">
        <f>$D$14</f>
        <v>保存資料管理料</v>
      </c>
      <c r="C40" s="205"/>
      <c r="D40" s="206"/>
      <c r="E40" s="191" t="s">
        <v>85</v>
      </c>
      <c r="F40" s="235"/>
      <c r="G40" s="235"/>
      <c r="H40" s="235"/>
      <c r="I40" s="235"/>
      <c r="J40" s="235"/>
      <c r="K40" s="236"/>
    </row>
    <row r="41" spans="1:11" ht="13.5" outlineLevel="1">
      <c r="A41" s="134">
        <f>$A$15</f>
        <v>6</v>
      </c>
      <c r="B41" s="184" t="str">
        <f>$D$15</f>
        <v>観察期脱落症例研究費</v>
      </c>
      <c r="C41" s="205"/>
      <c r="D41" s="206"/>
      <c r="E41" s="191" t="s">
        <v>92</v>
      </c>
      <c r="F41" s="235"/>
      <c r="G41" s="235"/>
      <c r="H41" s="235"/>
      <c r="I41" s="235"/>
      <c r="J41" s="235"/>
      <c r="K41" s="236"/>
    </row>
    <row r="42" spans="1:11" ht="13.5" outlineLevel="1">
      <c r="A42" s="134">
        <f>$A$16</f>
        <v>7</v>
      </c>
      <c r="B42" s="184" t="str">
        <f>$D$16</f>
        <v>調査対応費</v>
      </c>
      <c r="C42" s="205"/>
      <c r="D42" s="206"/>
      <c r="E42" s="191" t="s">
        <v>86</v>
      </c>
      <c r="F42" s="235"/>
      <c r="G42" s="235"/>
      <c r="H42" s="235"/>
      <c r="I42" s="235"/>
      <c r="J42" s="235"/>
      <c r="K42" s="236"/>
    </row>
    <row r="43" spans="1:11" ht="13.5" outlineLevel="1">
      <c r="A43" s="135">
        <f>$A$22</f>
        <v>8</v>
      </c>
      <c r="B43" s="184" t="str">
        <f>$D$22</f>
        <v>重篤有害事象対応費（自院被験者）</v>
      </c>
      <c r="C43" s="205"/>
      <c r="D43" s="206"/>
      <c r="E43" s="191" t="s">
        <v>87</v>
      </c>
      <c r="F43" s="235"/>
      <c r="G43" s="235"/>
      <c r="H43" s="235"/>
      <c r="I43" s="235"/>
      <c r="J43" s="235"/>
      <c r="K43" s="236"/>
    </row>
    <row r="44" spans="1:11" ht="24" customHeight="1" outlineLevel="1">
      <c r="A44" s="135">
        <f>$A$23</f>
        <v>9</v>
      </c>
      <c r="B44" s="184" t="str">
        <f>$D$23</f>
        <v>保険外併用療養費支給対象外費用</v>
      </c>
      <c r="C44" s="205"/>
      <c r="D44" s="206"/>
      <c r="E44" s="268" t="s">
        <v>88</v>
      </c>
      <c r="F44" s="268"/>
      <c r="G44" s="268"/>
      <c r="H44" s="268"/>
      <c r="I44" s="268"/>
      <c r="J44" s="268"/>
      <c r="K44" s="268"/>
    </row>
    <row r="45" spans="1:11" ht="13.5" outlineLevel="1">
      <c r="A45" s="134">
        <f>$A$24</f>
        <v>10</v>
      </c>
      <c r="B45" s="184" t="str">
        <f>$D$24</f>
        <v>被験者負担軽減費</v>
      </c>
      <c r="C45" s="205"/>
      <c r="D45" s="206"/>
      <c r="E45" s="191" t="s">
        <v>93</v>
      </c>
      <c r="F45" s="235"/>
      <c r="G45" s="235"/>
      <c r="H45" s="235"/>
      <c r="I45" s="235"/>
      <c r="J45" s="235"/>
      <c r="K45" s="236"/>
    </row>
    <row r="46" spans="1:11" ht="13.5" outlineLevel="1">
      <c r="A46" s="136">
        <f>$A$27</f>
        <v>11</v>
      </c>
      <c r="B46" s="184" t="str">
        <f>$D$27</f>
        <v>治験審査委員会経費</v>
      </c>
      <c r="C46" s="205"/>
      <c r="D46" s="206"/>
      <c r="E46" s="191" t="s">
        <v>89</v>
      </c>
      <c r="F46" s="235"/>
      <c r="G46" s="235"/>
      <c r="H46" s="235"/>
      <c r="I46" s="235"/>
      <c r="J46" s="235"/>
      <c r="K46" s="236"/>
    </row>
    <row r="47" ht="12.75" thickBot="1"/>
    <row r="48" spans="1:11" ht="12" customHeight="1">
      <c r="A48" s="226" t="s">
        <v>65</v>
      </c>
      <c r="B48" s="141" t="s">
        <v>141</v>
      </c>
      <c r="C48" s="237" t="s">
        <v>94</v>
      </c>
      <c r="D48" s="237"/>
      <c r="E48" s="237"/>
      <c r="F48" s="237"/>
      <c r="G48" s="237"/>
      <c r="H48" s="237"/>
      <c r="I48" s="237"/>
      <c r="J48" s="237"/>
      <c r="K48" s="238"/>
    </row>
    <row r="49" spans="1:11" ht="13.5">
      <c r="A49" s="227"/>
      <c r="B49" s="139" t="s">
        <v>141</v>
      </c>
      <c r="C49" s="223" t="s">
        <v>142</v>
      </c>
      <c r="D49" s="224"/>
      <c r="E49" s="224"/>
      <c r="F49" s="224"/>
      <c r="G49" s="224"/>
      <c r="H49" s="224"/>
      <c r="I49" s="224"/>
      <c r="J49" s="224"/>
      <c r="K49" s="225"/>
    </row>
    <row r="50" spans="1:11" ht="13.5">
      <c r="A50" s="227"/>
      <c r="B50" s="139" t="s">
        <v>141</v>
      </c>
      <c r="C50" s="223" t="s">
        <v>143</v>
      </c>
      <c r="D50" s="224"/>
      <c r="E50" s="224"/>
      <c r="F50" s="224"/>
      <c r="G50" s="224"/>
      <c r="H50" s="224"/>
      <c r="I50" s="224"/>
      <c r="J50" s="224"/>
      <c r="K50" s="225"/>
    </row>
    <row r="51" spans="1:11" ht="13.5">
      <c r="A51" s="227"/>
      <c r="B51" s="139"/>
      <c r="C51" s="223"/>
      <c r="D51" s="224"/>
      <c r="E51" s="224"/>
      <c r="F51" s="224"/>
      <c r="G51" s="224"/>
      <c r="H51" s="224"/>
      <c r="I51" s="224"/>
      <c r="J51" s="224"/>
      <c r="K51" s="225"/>
    </row>
    <row r="52" spans="1:11" ht="13.5">
      <c r="A52" s="227"/>
      <c r="B52" s="139"/>
      <c r="C52" s="223"/>
      <c r="D52" s="224"/>
      <c r="E52" s="224"/>
      <c r="F52" s="224"/>
      <c r="G52" s="224"/>
      <c r="H52" s="224"/>
      <c r="I52" s="224"/>
      <c r="J52" s="224"/>
      <c r="K52" s="225"/>
    </row>
    <row r="53" spans="1:11" ht="13.5">
      <c r="A53" s="227"/>
      <c r="B53" s="139"/>
      <c r="C53" s="223"/>
      <c r="D53" s="224"/>
      <c r="E53" s="224"/>
      <c r="F53" s="224"/>
      <c r="G53" s="224"/>
      <c r="H53" s="224"/>
      <c r="I53" s="224"/>
      <c r="J53" s="224"/>
      <c r="K53" s="225"/>
    </row>
    <row r="54" spans="1:11" ht="13.5">
      <c r="A54" s="227"/>
      <c r="B54" s="139"/>
      <c r="C54" s="223"/>
      <c r="D54" s="224"/>
      <c r="E54" s="224"/>
      <c r="F54" s="224"/>
      <c r="G54" s="224"/>
      <c r="H54" s="224"/>
      <c r="I54" s="224"/>
      <c r="J54" s="224"/>
      <c r="K54" s="225"/>
    </row>
    <row r="55" spans="1:11" ht="14.25" thickBot="1">
      <c r="A55" s="228"/>
      <c r="B55" s="140"/>
      <c r="C55" s="232"/>
      <c r="D55" s="233"/>
      <c r="E55" s="233"/>
      <c r="F55" s="233"/>
      <c r="G55" s="233"/>
      <c r="H55" s="233"/>
      <c r="I55" s="233"/>
      <c r="J55" s="233"/>
      <c r="K55" s="234"/>
    </row>
    <row r="56" spans="2:11" ht="12">
      <c r="B56" s="13"/>
      <c r="D56" s="13"/>
      <c r="E56" s="13"/>
      <c r="F56" s="13"/>
      <c r="G56" s="13"/>
      <c r="H56" s="13"/>
      <c r="I56" s="13"/>
      <c r="J56" s="13"/>
      <c r="K56" s="13"/>
    </row>
  </sheetData>
  <sheetProtection/>
  <mergeCells count="88">
    <mergeCell ref="I5:J5"/>
    <mergeCell ref="I6:J6"/>
    <mergeCell ref="I7:J7"/>
    <mergeCell ref="I19:J19"/>
    <mergeCell ref="I17:J17"/>
    <mergeCell ref="I18:J18"/>
    <mergeCell ref="I8:J8"/>
    <mergeCell ref="I16:J16"/>
    <mergeCell ref="I10:J10"/>
    <mergeCell ref="I9:J9"/>
    <mergeCell ref="E45:K45"/>
    <mergeCell ref="E46:K46"/>
    <mergeCell ref="E44:K44"/>
    <mergeCell ref="I32:J32"/>
    <mergeCell ref="I31:J31"/>
    <mergeCell ref="I30:J30"/>
    <mergeCell ref="E36:K36"/>
    <mergeCell ref="E37:K37"/>
    <mergeCell ref="E38:K38"/>
    <mergeCell ref="E39:K39"/>
    <mergeCell ref="I25:J25"/>
    <mergeCell ref="I26:J26"/>
    <mergeCell ref="A32:B32"/>
    <mergeCell ref="B37:D37"/>
    <mergeCell ref="B36:D36"/>
    <mergeCell ref="A29:B29"/>
    <mergeCell ref="I28:J28"/>
    <mergeCell ref="I27:J27"/>
    <mergeCell ref="A26:B26"/>
    <mergeCell ref="A27:B27"/>
    <mergeCell ref="E40:K40"/>
    <mergeCell ref="E41:K41"/>
    <mergeCell ref="A28:B28"/>
    <mergeCell ref="I11:J11"/>
    <mergeCell ref="I12:J12"/>
    <mergeCell ref="I13:J13"/>
    <mergeCell ref="I15:J15"/>
    <mergeCell ref="I14:J14"/>
    <mergeCell ref="A19:B19"/>
    <mergeCell ref="I20:J20"/>
    <mergeCell ref="I21:J21"/>
    <mergeCell ref="I22:J22"/>
    <mergeCell ref="A18:B18"/>
    <mergeCell ref="A23:B23"/>
    <mergeCell ref="A24:B24"/>
    <mergeCell ref="A21:B21"/>
    <mergeCell ref="A22:B22"/>
    <mergeCell ref="I24:J24"/>
    <mergeCell ref="I23:J23"/>
    <mergeCell ref="A30:B30"/>
    <mergeCell ref="A31:B31"/>
    <mergeCell ref="A12:B12"/>
    <mergeCell ref="A13:B13"/>
    <mergeCell ref="A14:B14"/>
    <mergeCell ref="A15:B15"/>
    <mergeCell ref="A16:B16"/>
    <mergeCell ref="A17:B17"/>
    <mergeCell ref="A25:B25"/>
    <mergeCell ref="C52:K52"/>
    <mergeCell ref="A5:B5"/>
    <mergeCell ref="A7:B7"/>
    <mergeCell ref="A8:B8"/>
    <mergeCell ref="A9:B9"/>
    <mergeCell ref="A6:B6"/>
    <mergeCell ref="I29:J29"/>
    <mergeCell ref="A10:B10"/>
    <mergeCell ref="A11:B11"/>
    <mergeCell ref="A20:B20"/>
    <mergeCell ref="B39:D39"/>
    <mergeCell ref="B40:D40"/>
    <mergeCell ref="E43:K43"/>
    <mergeCell ref="C49:K49"/>
    <mergeCell ref="C48:K48"/>
    <mergeCell ref="B41:D41"/>
    <mergeCell ref="B42:D42"/>
    <mergeCell ref="B44:D44"/>
    <mergeCell ref="B46:D46"/>
    <mergeCell ref="E42:K42"/>
    <mergeCell ref="C53:K53"/>
    <mergeCell ref="C54:K54"/>
    <mergeCell ref="C50:K50"/>
    <mergeCell ref="A48:A55"/>
    <mergeCell ref="F33:H33"/>
    <mergeCell ref="B43:D43"/>
    <mergeCell ref="B38:D38"/>
    <mergeCell ref="B45:D45"/>
    <mergeCell ref="C55:K55"/>
    <mergeCell ref="C51:K51"/>
  </mergeCells>
  <dataValidations count="1">
    <dataValidation type="list" allowBlank="1" showInputMessage="1" showErrorMessage="1" sqref="C6:C32">
      <formula1>"固定費,症例比例費,変動費,月額比例費,症例比例変動費"</formula1>
    </dataValidation>
  </dataValidations>
  <printOptions horizontalCentered="1"/>
  <pageMargins left="0.3937007874015748" right="0.3937007874015748" top="0.984251968503937" bottom="0.7874015748031497" header="0.3937007874015748" footer="0.3937007874015748"/>
  <pageSetup horizontalDpi="300" verticalDpi="300" orientation="portrait" paperSize="9" scale="92" r:id="rId3"/>
  <rowBreaks count="1" manualBreakCount="1">
    <brk id="33" max="255" man="1"/>
  </rowBreaks>
  <legacyDrawing r:id="rId2"/>
</worksheet>
</file>

<file path=xl/worksheets/sheet3.xml><?xml version="1.0" encoding="utf-8"?>
<worksheet xmlns="http://schemas.openxmlformats.org/spreadsheetml/2006/main" xmlns:r="http://schemas.openxmlformats.org/officeDocument/2006/relationships">
  <dimension ref="A2:M33"/>
  <sheetViews>
    <sheetView tabSelected="1" zoomScale="85" zoomScaleNormal="85" zoomScalePageLayoutView="0" workbookViewId="0" topLeftCell="A1">
      <selection activeCell="H15" sqref="H15"/>
    </sheetView>
  </sheetViews>
  <sheetFormatPr defaultColWidth="9.00390625" defaultRowHeight="13.5" outlineLevelCol="1"/>
  <cols>
    <col min="1" max="1" width="3.125" style="17" customWidth="1"/>
    <col min="2" max="2" width="4.625" style="17" customWidth="1"/>
    <col min="3" max="3" width="25.625" style="17" customWidth="1"/>
    <col min="4" max="4" width="4.625" style="17" customWidth="1"/>
    <col min="5" max="5" width="2.625" style="17" hidden="1" customWidth="1" outlineLevel="1"/>
    <col min="6" max="6" width="13.625" style="17" customWidth="1" collapsed="1"/>
    <col min="7" max="8" width="13.625" style="17" customWidth="1"/>
    <col min="9" max="9" width="12.625" style="17" customWidth="1"/>
    <col min="10" max="16384" width="9.00390625" style="17" customWidth="1"/>
  </cols>
  <sheetData>
    <row r="2" spans="1:9" ht="17.25">
      <c r="A2" s="16"/>
      <c r="B2" s="292" t="s">
        <v>237</v>
      </c>
      <c r="C2" s="292"/>
      <c r="D2" s="292"/>
      <c r="E2" s="292"/>
      <c r="F2" s="292"/>
      <c r="G2" s="292"/>
      <c r="H2" s="292"/>
      <c r="I2" s="292"/>
    </row>
    <row r="3" spans="1:9" ht="17.25">
      <c r="A3" s="16"/>
      <c r="B3" s="182"/>
      <c r="C3" s="182"/>
      <c r="D3" s="182"/>
      <c r="E3" s="182"/>
      <c r="F3" s="182"/>
      <c r="G3" s="182"/>
      <c r="H3" s="182"/>
      <c r="I3" s="182"/>
    </row>
    <row r="4" spans="1:9" ht="13.5">
      <c r="A4" s="16"/>
      <c r="B4" s="183" t="s">
        <v>311</v>
      </c>
      <c r="C4" s="18"/>
      <c r="D4" s="18"/>
      <c r="E4" s="18"/>
      <c r="F4" s="18"/>
      <c r="G4" s="18"/>
      <c r="H4" s="18"/>
      <c r="I4" s="18"/>
    </row>
    <row r="5" spans="1:9" ht="30" customHeight="1" thickBot="1">
      <c r="A5" s="16"/>
      <c r="B5" s="297" t="s">
        <v>312</v>
      </c>
      <c r="C5" s="298"/>
      <c r="D5" s="298"/>
      <c r="E5" s="298"/>
      <c r="F5" s="298"/>
      <c r="G5" s="298"/>
      <c r="H5" s="298"/>
      <c r="I5" s="298"/>
    </row>
    <row r="6" spans="1:9" ht="13.5" customHeight="1">
      <c r="A6" s="16"/>
      <c r="B6" s="293" t="s">
        <v>200</v>
      </c>
      <c r="C6" s="294"/>
      <c r="D6" s="279" t="s">
        <v>201</v>
      </c>
      <c r="E6" s="279" t="s">
        <v>289</v>
      </c>
      <c r="F6" s="278" t="s">
        <v>289</v>
      </c>
      <c r="G6" s="278"/>
      <c r="H6" s="278"/>
      <c r="I6" s="290" t="s">
        <v>290</v>
      </c>
    </row>
    <row r="7" spans="1:9" ht="42" customHeight="1">
      <c r="A7" s="16"/>
      <c r="B7" s="295"/>
      <c r="C7" s="296"/>
      <c r="D7" s="280"/>
      <c r="E7" s="280"/>
      <c r="F7" s="19" t="s">
        <v>202</v>
      </c>
      <c r="G7" s="19" t="s">
        <v>203</v>
      </c>
      <c r="H7" s="19" t="s">
        <v>204</v>
      </c>
      <c r="I7" s="291"/>
    </row>
    <row r="8" spans="1:9" ht="18" customHeight="1">
      <c r="A8" s="16"/>
      <c r="B8" s="20" t="s">
        <v>205</v>
      </c>
      <c r="C8" s="21" t="s">
        <v>238</v>
      </c>
      <c r="D8" s="53">
        <v>2</v>
      </c>
      <c r="E8" s="48" t="s">
        <v>68</v>
      </c>
      <c r="F8" s="48" t="s">
        <v>206</v>
      </c>
      <c r="G8" s="48" t="s">
        <v>207</v>
      </c>
      <c r="H8" s="48" t="s">
        <v>298</v>
      </c>
      <c r="I8" s="22"/>
    </row>
    <row r="9" spans="1:9" ht="18" customHeight="1">
      <c r="A9" s="16"/>
      <c r="B9" s="20" t="s">
        <v>208</v>
      </c>
      <c r="C9" s="21" t="s">
        <v>239</v>
      </c>
      <c r="D9" s="53">
        <v>1</v>
      </c>
      <c r="E9" s="48" t="s">
        <v>67</v>
      </c>
      <c r="F9" s="48" t="s">
        <v>209</v>
      </c>
      <c r="G9" s="48" t="s">
        <v>210</v>
      </c>
      <c r="H9" s="49"/>
      <c r="I9" s="22"/>
    </row>
    <row r="10" spans="1:13" ht="36" customHeight="1">
      <c r="A10" s="16"/>
      <c r="B10" s="20" t="s">
        <v>211</v>
      </c>
      <c r="C10" s="21" t="s">
        <v>240</v>
      </c>
      <c r="D10" s="53">
        <v>1</v>
      </c>
      <c r="E10" s="48" t="s">
        <v>68</v>
      </c>
      <c r="F10" s="48" t="s">
        <v>212</v>
      </c>
      <c r="G10" s="48" t="s">
        <v>213</v>
      </c>
      <c r="H10" s="48" t="s">
        <v>77</v>
      </c>
      <c r="I10" s="22"/>
      <c r="J10" s="179"/>
      <c r="K10" s="179"/>
      <c r="L10" s="179"/>
      <c r="M10" s="179"/>
    </row>
    <row r="11" spans="1:13" ht="17.25" customHeight="1">
      <c r="A11" s="16"/>
      <c r="B11" s="20" t="s">
        <v>214</v>
      </c>
      <c r="C11" s="21" t="s">
        <v>291</v>
      </c>
      <c r="D11" s="53">
        <v>2</v>
      </c>
      <c r="E11" s="48" t="s">
        <v>68</v>
      </c>
      <c r="F11" s="48" t="s">
        <v>215</v>
      </c>
      <c r="G11" s="48" t="s">
        <v>69</v>
      </c>
      <c r="H11" s="48" t="s">
        <v>296</v>
      </c>
      <c r="I11" s="22"/>
      <c r="J11" s="179"/>
      <c r="K11" s="179"/>
      <c r="L11" s="179"/>
      <c r="M11" s="179"/>
    </row>
    <row r="12" spans="1:13" ht="17.25" customHeight="1">
      <c r="A12" s="16"/>
      <c r="B12" s="20" t="s">
        <v>292</v>
      </c>
      <c r="C12" s="21" t="s">
        <v>188</v>
      </c>
      <c r="D12" s="178">
        <v>3</v>
      </c>
      <c r="E12" s="48" t="s">
        <v>66</v>
      </c>
      <c r="F12" s="48" t="s">
        <v>216</v>
      </c>
      <c r="G12" s="49"/>
      <c r="H12" s="49"/>
      <c r="I12" s="22"/>
      <c r="J12" s="179"/>
      <c r="K12" s="179"/>
      <c r="L12" s="179"/>
      <c r="M12" s="179"/>
    </row>
    <row r="13" spans="1:13" ht="36" customHeight="1">
      <c r="A13" s="16"/>
      <c r="B13" s="20" t="s">
        <v>217</v>
      </c>
      <c r="C13" s="21" t="s">
        <v>241</v>
      </c>
      <c r="D13" s="178">
        <v>1</v>
      </c>
      <c r="E13" s="48" t="s">
        <v>66</v>
      </c>
      <c r="F13" s="48" t="s">
        <v>218</v>
      </c>
      <c r="G13" s="48" t="s">
        <v>219</v>
      </c>
      <c r="H13" s="48" t="s">
        <v>78</v>
      </c>
      <c r="I13" s="22"/>
      <c r="J13" s="179"/>
      <c r="K13" s="179"/>
      <c r="L13" s="179"/>
      <c r="M13" s="179"/>
    </row>
    <row r="14" spans="1:13" ht="17.25" customHeight="1">
      <c r="A14" s="16"/>
      <c r="B14" s="20" t="s">
        <v>220</v>
      </c>
      <c r="C14" s="21" t="s">
        <v>242</v>
      </c>
      <c r="D14" s="178">
        <v>1</v>
      </c>
      <c r="E14" s="48" t="s">
        <v>66</v>
      </c>
      <c r="F14" s="48" t="s">
        <v>243</v>
      </c>
      <c r="G14" s="48" t="s">
        <v>70</v>
      </c>
      <c r="H14" s="48" t="s">
        <v>244</v>
      </c>
      <c r="I14" s="23"/>
      <c r="J14" s="179"/>
      <c r="K14" s="179"/>
      <c r="L14" s="179"/>
      <c r="M14" s="179"/>
    </row>
    <row r="15" spans="1:13" ht="57" customHeight="1">
      <c r="A15" s="16"/>
      <c r="B15" s="20" t="s">
        <v>221</v>
      </c>
      <c r="C15" s="21" t="s">
        <v>245</v>
      </c>
      <c r="D15" s="178">
        <v>3</v>
      </c>
      <c r="E15" s="48" t="s">
        <v>66</v>
      </c>
      <c r="F15" s="48" t="s">
        <v>222</v>
      </c>
      <c r="G15" s="48" t="s">
        <v>71</v>
      </c>
      <c r="H15" s="346" t="s">
        <v>313</v>
      </c>
      <c r="I15" s="23"/>
      <c r="J15" s="179"/>
      <c r="K15" s="180"/>
      <c r="L15" s="179"/>
      <c r="M15" s="179"/>
    </row>
    <row r="16" spans="1:13" ht="45" customHeight="1">
      <c r="A16" s="16"/>
      <c r="B16" s="20" t="s">
        <v>293</v>
      </c>
      <c r="C16" s="21" t="s">
        <v>189</v>
      </c>
      <c r="D16" s="53">
        <v>1</v>
      </c>
      <c r="E16" s="48" t="s">
        <v>67</v>
      </c>
      <c r="F16" s="48" t="s">
        <v>223</v>
      </c>
      <c r="G16" s="48" t="s">
        <v>72</v>
      </c>
      <c r="H16" s="48" t="s">
        <v>79</v>
      </c>
      <c r="I16" s="23"/>
      <c r="J16" s="179"/>
      <c r="K16" s="179"/>
      <c r="L16" s="179"/>
      <c r="M16" s="179"/>
    </row>
    <row r="17" spans="1:9" ht="36" customHeight="1">
      <c r="A17" s="16"/>
      <c r="B17" s="20" t="s">
        <v>224</v>
      </c>
      <c r="C17" s="21" t="s">
        <v>246</v>
      </c>
      <c r="D17" s="178">
        <v>1</v>
      </c>
      <c r="E17" s="48" t="s">
        <v>68</v>
      </c>
      <c r="F17" s="48" t="s">
        <v>225</v>
      </c>
      <c r="G17" s="48" t="s">
        <v>73</v>
      </c>
      <c r="H17" s="48" t="s">
        <v>80</v>
      </c>
      <c r="I17" s="23"/>
    </row>
    <row r="18" spans="1:10" ht="36.75" customHeight="1">
      <c r="A18" s="16"/>
      <c r="B18" s="20" t="s">
        <v>226</v>
      </c>
      <c r="C18" s="21" t="s">
        <v>247</v>
      </c>
      <c r="D18" s="178">
        <v>2</v>
      </c>
      <c r="E18" s="48" t="s">
        <v>67</v>
      </c>
      <c r="F18" s="48" t="s">
        <v>0</v>
      </c>
      <c r="G18" s="48" t="s">
        <v>74</v>
      </c>
      <c r="H18" s="48" t="s">
        <v>81</v>
      </c>
      <c r="I18" s="23"/>
      <c r="J18" s="16"/>
    </row>
    <row r="19" spans="1:10" ht="17.25" customHeight="1">
      <c r="A19" s="16"/>
      <c r="B19" s="20" t="s">
        <v>228</v>
      </c>
      <c r="C19" s="21" t="s">
        <v>190</v>
      </c>
      <c r="D19" s="178">
        <v>1</v>
      </c>
      <c r="E19" s="48" t="s">
        <v>68</v>
      </c>
      <c r="F19" s="48" t="s">
        <v>227</v>
      </c>
      <c r="G19" s="48" t="s">
        <v>74</v>
      </c>
      <c r="H19" s="48" t="s">
        <v>81</v>
      </c>
      <c r="I19" s="23"/>
      <c r="J19" s="16"/>
    </row>
    <row r="20" spans="1:9" ht="45" customHeight="1">
      <c r="A20" s="16"/>
      <c r="B20" s="20" t="s">
        <v>229</v>
      </c>
      <c r="C20" s="21" t="s">
        <v>248</v>
      </c>
      <c r="D20" s="178">
        <v>1</v>
      </c>
      <c r="E20" s="48" t="s">
        <v>66</v>
      </c>
      <c r="F20" s="48" t="s">
        <v>230</v>
      </c>
      <c r="G20" s="48" t="s">
        <v>75</v>
      </c>
      <c r="H20" s="48" t="s">
        <v>82</v>
      </c>
      <c r="I20" s="23"/>
    </row>
    <row r="21" spans="1:9" ht="36" customHeight="1">
      <c r="A21" s="16"/>
      <c r="B21" s="20" t="s">
        <v>294</v>
      </c>
      <c r="C21" s="21" t="s">
        <v>231</v>
      </c>
      <c r="D21" s="178">
        <v>3</v>
      </c>
      <c r="E21" s="284" t="s">
        <v>191</v>
      </c>
      <c r="F21" s="285"/>
      <c r="G21" s="286">
        <v>0</v>
      </c>
      <c r="H21" s="287"/>
      <c r="I21" s="23"/>
    </row>
    <row r="22" spans="1:9" ht="36" customHeight="1">
      <c r="A22" s="16"/>
      <c r="B22" s="20" t="s">
        <v>232</v>
      </c>
      <c r="C22" s="21" t="s">
        <v>192</v>
      </c>
      <c r="D22" s="178">
        <v>2</v>
      </c>
      <c r="E22" s="284" t="s">
        <v>191</v>
      </c>
      <c r="F22" s="285"/>
      <c r="G22" s="288"/>
      <c r="H22" s="287"/>
      <c r="I22" s="23"/>
    </row>
    <row r="23" spans="1:9" ht="18" customHeight="1">
      <c r="A23" s="16"/>
      <c r="B23" s="20" t="s">
        <v>249</v>
      </c>
      <c r="C23" s="21" t="s">
        <v>250</v>
      </c>
      <c r="D23" s="178">
        <v>5</v>
      </c>
      <c r="E23" s="284" t="s">
        <v>191</v>
      </c>
      <c r="F23" s="285"/>
      <c r="G23" s="286">
        <v>0</v>
      </c>
      <c r="H23" s="287"/>
      <c r="I23" s="23"/>
    </row>
    <row r="24" spans="1:9" ht="18" customHeight="1">
      <c r="A24" s="16"/>
      <c r="B24" s="20" t="s">
        <v>251</v>
      </c>
      <c r="C24" s="21" t="s">
        <v>193</v>
      </c>
      <c r="D24" s="178">
        <v>7</v>
      </c>
      <c r="E24" s="181"/>
      <c r="F24" s="48" t="s">
        <v>310</v>
      </c>
      <c r="G24" s="49"/>
      <c r="H24" s="49"/>
      <c r="I24" s="23"/>
    </row>
    <row r="25" spans="1:9" ht="36" customHeight="1">
      <c r="A25" s="16"/>
      <c r="B25" s="20" t="s">
        <v>295</v>
      </c>
      <c r="C25" s="21" t="s">
        <v>252</v>
      </c>
      <c r="D25" s="178">
        <v>5</v>
      </c>
      <c r="E25" s="48"/>
      <c r="F25" s="48" t="s">
        <v>253</v>
      </c>
      <c r="G25" s="48" t="s">
        <v>76</v>
      </c>
      <c r="H25" s="48" t="s">
        <v>254</v>
      </c>
      <c r="I25" s="23"/>
    </row>
    <row r="26" spans="1:9" ht="18" customHeight="1">
      <c r="A26" s="16"/>
      <c r="B26" s="20" t="s">
        <v>233</v>
      </c>
      <c r="C26" s="21" t="s">
        <v>194</v>
      </c>
      <c r="D26" s="178">
        <v>2</v>
      </c>
      <c r="E26" s="48" t="s">
        <v>66</v>
      </c>
      <c r="F26" s="48" t="s">
        <v>234</v>
      </c>
      <c r="G26" s="48" t="s">
        <v>235</v>
      </c>
      <c r="H26" s="49"/>
      <c r="I26" s="23"/>
    </row>
    <row r="27" spans="1:9" ht="18" customHeight="1">
      <c r="A27" s="16"/>
      <c r="B27" s="308" t="s">
        <v>195</v>
      </c>
      <c r="C27" s="309"/>
      <c r="D27" s="310"/>
      <c r="E27" s="299" t="s">
        <v>255</v>
      </c>
      <c r="F27" s="300"/>
      <c r="G27" s="300"/>
      <c r="H27" s="301"/>
      <c r="I27" s="23">
        <f>SUM(I8:I23,I26)</f>
        <v>0</v>
      </c>
    </row>
    <row r="28" spans="1:9" ht="18" customHeight="1">
      <c r="A28" s="16"/>
      <c r="B28" s="295"/>
      <c r="C28" s="311"/>
      <c r="D28" s="296"/>
      <c r="E28" s="281" t="s">
        <v>256</v>
      </c>
      <c r="F28" s="282"/>
      <c r="G28" s="282"/>
      <c r="H28" s="283"/>
      <c r="I28" s="23">
        <f>SUM(I24:I25)</f>
        <v>0</v>
      </c>
    </row>
    <row r="29" spans="1:9" ht="18" customHeight="1">
      <c r="A29" s="16"/>
      <c r="B29" s="315" t="str">
        <f>"　　算出額：  合計ポイント数の１"&amp;"（"&amp;I27&amp;"）"&amp;"×6,000円"</f>
        <v>　　算出額：  合計ポイント数の１（0）×6,000円</v>
      </c>
      <c r="C29" s="316"/>
      <c r="D29" s="316"/>
      <c r="E29" s="316"/>
      <c r="F29" s="316"/>
      <c r="G29" s="302">
        <f>I27*6000</f>
        <v>0</v>
      </c>
      <c r="H29" s="303"/>
      <c r="I29" s="312">
        <f>(I27+I28)*6000</f>
        <v>0</v>
      </c>
    </row>
    <row r="30" spans="1:9" ht="18" customHeight="1">
      <c r="A30" s="16"/>
      <c r="B30" s="304" t="str">
        <f>"　　　　　　　　 合計ポイント数の２"&amp;"（"&amp;I28&amp;"）"&amp;"×6,000円"</f>
        <v>　　　　　　　　 合計ポイント数の２（0）×6,000円</v>
      </c>
      <c r="C30" s="305"/>
      <c r="D30" s="305"/>
      <c r="E30" s="305"/>
      <c r="F30" s="305"/>
      <c r="G30" s="306">
        <f>I28*6000</f>
        <v>0</v>
      </c>
      <c r="H30" s="307"/>
      <c r="I30" s="313"/>
    </row>
    <row r="31" spans="2:9" ht="18" customHeight="1" thickBot="1">
      <c r="B31" s="317" t="str">
        <f>"　　　　　　　　 臨床試験研究費 ＝ ① + ② = "</f>
        <v>　　　　　　　　 臨床試験研究費 ＝ ① + ② = </v>
      </c>
      <c r="C31" s="318"/>
      <c r="D31" s="318"/>
      <c r="E31" s="318"/>
      <c r="F31" s="50">
        <f>G29</f>
        <v>0</v>
      </c>
      <c r="G31" s="51">
        <f>G30</f>
        <v>0</v>
      </c>
      <c r="H31" s="52">
        <f>SUM(G29:G30)</f>
        <v>0</v>
      </c>
      <c r="I31" s="314"/>
    </row>
    <row r="33" spans="2:9" ht="13.5">
      <c r="B33" s="289"/>
      <c r="C33" s="289"/>
      <c r="D33" s="289"/>
      <c r="E33" s="289"/>
      <c r="F33" s="289"/>
      <c r="G33" s="289"/>
      <c r="H33" s="289"/>
      <c r="I33" s="289"/>
    </row>
  </sheetData>
  <sheetProtection/>
  <mergeCells count="23">
    <mergeCell ref="B27:D28"/>
    <mergeCell ref="I29:I31"/>
    <mergeCell ref="B29:F29"/>
    <mergeCell ref="G23:H23"/>
    <mergeCell ref="E21:F21"/>
    <mergeCell ref="E22:F22"/>
    <mergeCell ref="B31:E31"/>
    <mergeCell ref="B33:I33"/>
    <mergeCell ref="I6:I7"/>
    <mergeCell ref="B2:I2"/>
    <mergeCell ref="B6:C7"/>
    <mergeCell ref="D6:D7"/>
    <mergeCell ref="B5:I5"/>
    <mergeCell ref="E27:H27"/>
    <mergeCell ref="G29:H29"/>
    <mergeCell ref="B30:F30"/>
    <mergeCell ref="G30:H30"/>
    <mergeCell ref="F6:H6"/>
    <mergeCell ref="E6:E7"/>
    <mergeCell ref="E28:H28"/>
    <mergeCell ref="E23:F23"/>
    <mergeCell ref="G21:H21"/>
    <mergeCell ref="G22:H22"/>
  </mergeCells>
  <dataValidations count="1">
    <dataValidation type="list" allowBlank="1" showInputMessage="1" showErrorMessage="1" sqref="E24:E26 E8:E20">
      <formula1>"Ⅰ,Ⅱ,Ⅲ"</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68"/>
  <sheetViews>
    <sheetView zoomScalePageLayoutView="0" workbookViewId="0" topLeftCell="A1">
      <selection activeCell="B5" sqref="B5:E5"/>
    </sheetView>
  </sheetViews>
  <sheetFormatPr defaultColWidth="9.00390625" defaultRowHeight="13.5"/>
  <cols>
    <col min="1" max="1" width="20.875" style="0" customWidth="1"/>
    <col min="2" max="3" width="15.625" style="1" customWidth="1"/>
    <col min="4" max="5" width="15.625" style="0" customWidth="1"/>
    <col min="6" max="6" width="18.375" style="0" bestFit="1" customWidth="1"/>
    <col min="7" max="7" width="11.375" style="0" bestFit="1" customWidth="1"/>
    <col min="8" max="8" width="9.50390625" style="0" customWidth="1"/>
  </cols>
  <sheetData>
    <row r="1" spans="1:5" ht="17.25">
      <c r="A1" s="41" t="s">
        <v>168</v>
      </c>
      <c r="D1" s="73" t="s">
        <v>42</v>
      </c>
      <c r="E1" s="74" t="s">
        <v>46</v>
      </c>
    </row>
    <row r="2" ht="17.25">
      <c r="A2" s="41"/>
    </row>
    <row r="3" ht="14.25">
      <c r="A3" s="45" t="s">
        <v>268</v>
      </c>
    </row>
    <row r="4" spans="1:5" ht="13.5">
      <c r="A4" s="42" t="s">
        <v>146</v>
      </c>
      <c r="B4" s="336">
        <v>39770</v>
      </c>
      <c r="C4" s="336"/>
      <c r="D4" s="336"/>
      <c r="E4" s="336"/>
    </row>
    <row r="5" spans="1:5" ht="13.5">
      <c r="A5" s="42" t="s">
        <v>149</v>
      </c>
      <c r="B5" s="336" t="s">
        <v>309</v>
      </c>
      <c r="C5" s="336"/>
      <c r="D5" s="336"/>
      <c r="E5" s="336"/>
    </row>
    <row r="6" spans="1:5" ht="13.5">
      <c r="A6" s="42" t="s">
        <v>162</v>
      </c>
      <c r="B6" s="336">
        <v>39783</v>
      </c>
      <c r="C6" s="336"/>
      <c r="D6" s="336"/>
      <c r="E6" s="336"/>
    </row>
    <row r="7" spans="1:5" ht="13.5">
      <c r="A7" s="42" t="s">
        <v>163</v>
      </c>
      <c r="B7" s="337">
        <v>40209</v>
      </c>
      <c r="C7" s="337"/>
      <c r="D7" s="337"/>
      <c r="E7" s="337"/>
    </row>
    <row r="8" spans="1:5" ht="13.5">
      <c r="A8" s="42" t="s">
        <v>150</v>
      </c>
      <c r="B8" s="341">
        <f>ROUNDUP(DAYS360(B6,B7)/30,0)</f>
        <v>14</v>
      </c>
      <c r="C8" s="341"/>
      <c r="D8" s="341"/>
      <c r="E8" s="341"/>
    </row>
    <row r="9" spans="1:5" ht="13.5">
      <c r="A9" s="42" t="s">
        <v>272</v>
      </c>
      <c r="B9" s="336">
        <v>39783</v>
      </c>
      <c r="C9" s="336"/>
      <c r="D9" s="336"/>
      <c r="E9" s="336"/>
    </row>
    <row r="10" spans="1:5" ht="13.5">
      <c r="A10" s="42" t="s">
        <v>271</v>
      </c>
      <c r="B10" s="337">
        <v>40178</v>
      </c>
      <c r="C10" s="337"/>
      <c r="D10" s="337"/>
      <c r="E10" s="337"/>
    </row>
    <row r="11" spans="1:5" ht="13.5">
      <c r="A11" s="42" t="s">
        <v>273</v>
      </c>
      <c r="B11" s="345">
        <f>ROUNDUP(DAYS360(B9,B10)/30,0)</f>
        <v>13</v>
      </c>
      <c r="C11" s="345"/>
      <c r="D11" s="332"/>
      <c r="E11" s="332"/>
    </row>
    <row r="12" spans="1:5" ht="13.5">
      <c r="A12" s="42" t="s">
        <v>151</v>
      </c>
      <c r="B12" s="339">
        <v>5</v>
      </c>
      <c r="C12" s="339"/>
      <c r="D12" s="339"/>
      <c r="E12" s="339"/>
    </row>
    <row r="13" spans="1:5" ht="13.5">
      <c r="A13" s="42" t="s">
        <v>274</v>
      </c>
      <c r="B13" s="340">
        <v>1</v>
      </c>
      <c r="C13" s="340"/>
      <c r="D13" s="340"/>
      <c r="E13" s="340"/>
    </row>
    <row r="14" spans="1:5" ht="13.5">
      <c r="A14" s="42" t="s">
        <v>281</v>
      </c>
      <c r="B14" s="338">
        <v>10</v>
      </c>
      <c r="C14" s="338"/>
      <c r="D14" s="338"/>
      <c r="E14" s="338"/>
    </row>
    <row r="15" spans="1:5" ht="13.5">
      <c r="A15" s="46"/>
      <c r="B15" s="47"/>
      <c r="C15" s="47"/>
      <c r="D15" s="47"/>
      <c r="E15" s="47"/>
    </row>
    <row r="16" ht="14.25">
      <c r="A16" s="45" t="s">
        <v>267</v>
      </c>
    </row>
    <row r="17" spans="1:5" ht="13.5">
      <c r="A17" s="42" t="s">
        <v>147</v>
      </c>
      <c r="B17" s="326" t="s">
        <v>3</v>
      </c>
      <c r="C17" s="326"/>
      <c r="D17" s="326"/>
      <c r="E17" s="326"/>
    </row>
    <row r="18" spans="1:5" ht="60" customHeight="1">
      <c r="A18" s="43" t="s">
        <v>148</v>
      </c>
      <c r="B18" s="342" t="s">
        <v>2</v>
      </c>
      <c r="C18" s="343"/>
      <c r="D18" s="343"/>
      <c r="E18" s="344"/>
    </row>
    <row r="19" spans="1:5" ht="13.5">
      <c r="A19" s="42" t="s">
        <v>258</v>
      </c>
      <c r="B19" s="330" t="s">
        <v>4</v>
      </c>
      <c r="C19" s="330"/>
      <c r="D19" s="330"/>
      <c r="E19" s="330"/>
    </row>
    <row r="20" spans="1:5" ht="13.5">
      <c r="A20" s="42" t="s">
        <v>259</v>
      </c>
      <c r="B20" s="330" t="s">
        <v>5</v>
      </c>
      <c r="C20" s="330"/>
      <c r="D20" s="330"/>
      <c r="E20" s="330"/>
    </row>
    <row r="21" spans="1:5" ht="13.5">
      <c r="A21" s="42" t="s">
        <v>260</v>
      </c>
      <c r="B21" s="330" t="s">
        <v>300</v>
      </c>
      <c r="C21" s="330"/>
      <c r="D21" s="330"/>
      <c r="E21" s="330"/>
    </row>
    <row r="22" spans="1:5" ht="13.5">
      <c r="A22" s="42" t="s">
        <v>275</v>
      </c>
      <c r="B22" s="325">
        <v>3</v>
      </c>
      <c r="C22" s="325"/>
      <c r="D22" s="326"/>
      <c r="E22" s="326"/>
    </row>
    <row r="23" spans="1:5" ht="13.5">
      <c r="A23" s="42" t="s">
        <v>277</v>
      </c>
      <c r="B23" s="325">
        <v>7</v>
      </c>
      <c r="C23" s="325"/>
      <c r="D23" s="326"/>
      <c r="E23" s="326"/>
    </row>
    <row r="24" spans="1:5" ht="13.5">
      <c r="A24" s="42" t="s">
        <v>278</v>
      </c>
      <c r="B24" s="325">
        <v>1</v>
      </c>
      <c r="C24" s="325"/>
      <c r="D24" s="326"/>
      <c r="E24" s="326"/>
    </row>
    <row r="25" spans="1:5" ht="13.5">
      <c r="A25" s="42" t="s">
        <v>269</v>
      </c>
      <c r="B25" s="331">
        <f>SUM(B22:E24)</f>
        <v>11</v>
      </c>
      <c r="C25" s="331"/>
      <c r="D25" s="332"/>
      <c r="E25" s="332"/>
    </row>
    <row r="26" spans="1:5" ht="13.5">
      <c r="A26" s="42" t="s">
        <v>276</v>
      </c>
      <c r="B26" s="334">
        <v>28</v>
      </c>
      <c r="C26" s="334"/>
      <c r="D26" s="334"/>
      <c r="E26" s="334"/>
    </row>
    <row r="27" spans="1:5" ht="13.5">
      <c r="A27" s="42" t="s">
        <v>279</v>
      </c>
      <c r="B27" s="334">
        <v>84</v>
      </c>
      <c r="C27" s="334"/>
      <c r="D27" s="334"/>
      <c r="E27" s="334"/>
    </row>
    <row r="28" spans="1:5" ht="13.5">
      <c r="A28" s="42" t="s">
        <v>283</v>
      </c>
      <c r="B28" s="334">
        <v>7</v>
      </c>
      <c r="C28" s="334"/>
      <c r="D28" s="334"/>
      <c r="E28" s="334"/>
    </row>
    <row r="29" spans="1:5" ht="13.5">
      <c r="A29" s="42" t="s">
        <v>297</v>
      </c>
      <c r="B29" s="335">
        <f>SUM(B26:E28)</f>
        <v>119</v>
      </c>
      <c r="C29" s="335"/>
      <c r="D29" s="335"/>
      <c r="E29" s="335"/>
    </row>
    <row r="30" spans="1:5" ht="13.5">
      <c r="A30" s="42" t="s">
        <v>270</v>
      </c>
      <c r="B30" s="333">
        <v>4</v>
      </c>
      <c r="C30" s="333"/>
      <c r="D30" s="326"/>
      <c r="E30" s="326"/>
    </row>
    <row r="31" spans="1:5" ht="13.5">
      <c r="A31" s="42" t="s">
        <v>285</v>
      </c>
      <c r="B31" s="322" t="s">
        <v>209</v>
      </c>
      <c r="C31" s="323"/>
      <c r="D31" s="323"/>
      <c r="E31" s="324"/>
    </row>
    <row r="32" spans="1:5" ht="13.5">
      <c r="A32" s="42" t="s">
        <v>286</v>
      </c>
      <c r="B32" s="322" t="s">
        <v>236</v>
      </c>
      <c r="C32" s="323"/>
      <c r="D32" s="328"/>
      <c r="E32" s="329"/>
    </row>
    <row r="33" spans="1:5" ht="13.5">
      <c r="A33" s="42" t="s">
        <v>287</v>
      </c>
      <c r="B33" s="322" t="s">
        <v>288</v>
      </c>
      <c r="C33" s="323"/>
      <c r="D33" s="328"/>
      <c r="E33" s="329"/>
    </row>
    <row r="34" spans="1:5" ht="90" customHeight="1">
      <c r="A34" s="42" t="s">
        <v>284</v>
      </c>
      <c r="B34" s="327"/>
      <c r="C34" s="327"/>
      <c r="D34" s="326"/>
      <c r="E34" s="326"/>
    </row>
    <row r="35" spans="1:5" ht="13.5">
      <c r="A35" s="42" t="s">
        <v>1</v>
      </c>
      <c r="B35" s="327"/>
      <c r="C35" s="327"/>
      <c r="D35" s="326"/>
      <c r="E35" s="326"/>
    </row>
    <row r="36" spans="1:3" ht="13.5">
      <c r="A36" s="70"/>
      <c r="B36" s="71"/>
      <c r="C36" s="72"/>
    </row>
    <row r="37" spans="1:8" ht="13.5">
      <c r="A37" s="42"/>
      <c r="B37" s="66" t="s">
        <v>169</v>
      </c>
      <c r="C37" s="66" t="s">
        <v>41</v>
      </c>
      <c r="F37" s="152" t="s">
        <v>107</v>
      </c>
      <c r="G37" s="152" t="s">
        <v>109</v>
      </c>
      <c r="H37" s="153" t="s">
        <v>110</v>
      </c>
    </row>
    <row r="38" spans="1:8" ht="13.5">
      <c r="A38" s="42" t="s">
        <v>36</v>
      </c>
      <c r="B38" s="67">
        <f>VLOOKUP("固定費",$F$38:$H$49,3,FALSE)</f>
        <v>1106800</v>
      </c>
      <c r="C38" s="67">
        <f>B38*1</f>
        <v>1106800</v>
      </c>
      <c r="F38" s="154" t="s">
        <v>52</v>
      </c>
      <c r="G38" s="154" t="s">
        <v>111</v>
      </c>
      <c r="H38" s="155">
        <v>1106800</v>
      </c>
    </row>
    <row r="39" spans="1:8" ht="13.5">
      <c r="A39" s="42" t="s">
        <v>95</v>
      </c>
      <c r="B39" s="67">
        <f>VLOOKUP("月額比例費",$F$38:$H$49,3,FALSE)</f>
        <v>522000</v>
      </c>
      <c r="C39" s="67">
        <f>'医療機関経費（標準施設）'!$H$6</f>
        <v>0</v>
      </c>
      <c r="F39" s="156"/>
      <c r="G39" s="157" t="s">
        <v>112</v>
      </c>
      <c r="H39" s="158">
        <v>2415800</v>
      </c>
    </row>
    <row r="40" spans="1:8" ht="13.5">
      <c r="A40" s="42" t="s">
        <v>96</v>
      </c>
      <c r="B40" s="67">
        <f>VLOOKUP("症例比例費",$F$38:$H$49,3,FALSE)</f>
        <v>350900</v>
      </c>
      <c r="C40" s="68">
        <f>'医療機関経費（標準施設）'!$F$14*ROUNDUP(治験契約期間*IRB開催頻度,0)+'医療機関経費（標準施設）'!$F$15*ROUNDDOWN(治験契約期間/12,0)</f>
        <v>1310000</v>
      </c>
      <c r="F40" s="154" t="s">
        <v>51</v>
      </c>
      <c r="G40" s="154" t="s">
        <v>111</v>
      </c>
      <c r="H40" s="155">
        <v>350900</v>
      </c>
    </row>
    <row r="41" spans="1:8" ht="13.5">
      <c r="A41" s="42" t="s">
        <v>97</v>
      </c>
      <c r="B41" s="67">
        <f>VLOOKUP("症例比例変動費",$F$38:$H$49,3,FALSE)</f>
        <v>261000</v>
      </c>
      <c r="C41" s="67" t="e">
        <f>'医療機関経費（標準施設）'!$H$7+'医療機関経費（標準施設）'!$H$8+医療機関経費（標準施設）!#REF!+医療機関経費（標準施設）!#REF!+'医療機関経費（標準施設）'!$H$10</f>
        <v>#REF!</v>
      </c>
      <c r="F41" s="156"/>
      <c r="G41" s="157" t="s">
        <v>112</v>
      </c>
      <c r="H41" s="158">
        <v>3850800</v>
      </c>
    </row>
    <row r="42" spans="1:8" ht="13.5">
      <c r="A42" s="42" t="s">
        <v>98</v>
      </c>
      <c r="B42" s="67">
        <f>VLOOKUP("変動費",$F$38:$H$49,3,FALSE)</f>
        <v>560010</v>
      </c>
      <c r="C42" s="67">
        <f>'医療機関経費（標準施設）'!$H$6</f>
        <v>0</v>
      </c>
      <c r="F42" s="154" t="s">
        <v>63</v>
      </c>
      <c r="G42" s="154" t="s">
        <v>111</v>
      </c>
      <c r="H42" s="155">
        <v>261000</v>
      </c>
    </row>
    <row r="43" spans="1:8" ht="13.5">
      <c r="A43" s="42" t="s">
        <v>38</v>
      </c>
      <c r="B43" s="67">
        <f>$C$43/契約症例数</f>
        <v>262000</v>
      </c>
      <c r="C43" s="68">
        <f>'医療機関経費（標準施設）'!$F$14*ROUNDUP(治験契約期間*IRB開催頻度,0)+'医療機関経費（標準施設）'!$F$15*ROUNDDOWN(治験契約期間/12,0)</f>
        <v>1310000</v>
      </c>
      <c r="F43" s="156"/>
      <c r="G43" s="157" t="s">
        <v>112</v>
      </c>
      <c r="H43" s="158">
        <v>3132000</v>
      </c>
    </row>
    <row r="44" spans="1:8" ht="13.5">
      <c r="A44" s="42" t="s">
        <v>303</v>
      </c>
      <c r="B44" s="319" t="e">
        <f>ROUNDDOWN(SUM($C$38:$C$43)/契約症例数,0)</f>
        <v>#REF!</v>
      </c>
      <c r="C44" s="320"/>
      <c r="F44" s="154" t="s">
        <v>53</v>
      </c>
      <c r="G44" s="154" t="s">
        <v>111</v>
      </c>
      <c r="H44" s="155">
        <v>560010</v>
      </c>
    </row>
    <row r="45" spans="1:8" ht="13.5">
      <c r="A45" s="42" t="s">
        <v>43</v>
      </c>
      <c r="B45" s="321">
        <f>SUM($C$38)/SUM($C$38:$C$39)</f>
        <v>1</v>
      </c>
      <c r="C45" s="321"/>
      <c r="F45" s="156"/>
      <c r="G45" s="157" t="s">
        <v>112</v>
      </c>
      <c r="H45" s="158"/>
    </row>
    <row r="46" spans="1:8" ht="13.5">
      <c r="A46" s="42" t="s">
        <v>37</v>
      </c>
      <c r="B46" s="67" t="e">
        <f>ROUNDDOWN($C$46/契約症例数,0)</f>
        <v>#REF!</v>
      </c>
      <c r="C46" s="69" t="e">
        <f>#REF!+#REF!</f>
        <v>#REF!</v>
      </c>
      <c r="F46" s="154" t="s">
        <v>113</v>
      </c>
      <c r="G46" s="154" t="s">
        <v>111</v>
      </c>
      <c r="H46" s="155"/>
    </row>
    <row r="47" spans="1:8" ht="13.5">
      <c r="A47" s="42" t="s">
        <v>99</v>
      </c>
      <c r="B47" s="69" t="e">
        <f>#REF!</f>
        <v>#REF!</v>
      </c>
      <c r="C47" s="69" t="e">
        <f>#REF!</f>
        <v>#REF!</v>
      </c>
      <c r="F47" s="156"/>
      <c r="G47" s="157" t="s">
        <v>112</v>
      </c>
      <c r="H47" s="158"/>
    </row>
    <row r="48" spans="1:8" ht="12.75" customHeight="1">
      <c r="A48" s="42" t="s">
        <v>100</v>
      </c>
      <c r="B48" s="69" t="e">
        <f>#REF!</f>
        <v>#REF!</v>
      </c>
      <c r="C48" s="69" t="e">
        <f>#REF!</f>
        <v>#REF!</v>
      </c>
      <c r="F48" s="154" t="s">
        <v>64</v>
      </c>
      <c r="G48" s="154" t="s">
        <v>111</v>
      </c>
      <c r="H48" s="155">
        <v>522000</v>
      </c>
    </row>
    <row r="49" spans="1:8" ht="12.75" customHeight="1">
      <c r="A49" s="42" t="s">
        <v>101</v>
      </c>
      <c r="B49" s="67" t="e">
        <f>ROUNDDOWN($C$49/契約症例数,0)</f>
        <v>#REF!</v>
      </c>
      <c r="C49" s="68" t="e">
        <f>#REF!*ROUNDUP(治験契約期間*IRB開催頻度,0)+#REF!*ROUNDDOWN(治験契約期間/12,0)</f>
        <v>#REF!</v>
      </c>
      <c r="F49" s="156"/>
      <c r="G49" s="157" t="s">
        <v>112</v>
      </c>
      <c r="H49" s="158"/>
    </row>
    <row r="50" spans="1:8" ht="12.75" customHeight="1">
      <c r="A50" s="42" t="s">
        <v>102</v>
      </c>
      <c r="B50" s="69" t="e">
        <f>#REF!</f>
        <v>#REF!</v>
      </c>
      <c r="C50" s="69" t="e">
        <f>#REF!</f>
        <v>#REF!</v>
      </c>
      <c r="F50" s="154" t="s">
        <v>114</v>
      </c>
      <c r="G50" s="159"/>
      <c r="H50" s="155">
        <v>2800710</v>
      </c>
    </row>
    <row r="51" spans="1:8" ht="12.75" customHeight="1">
      <c r="A51" s="42" t="s">
        <v>39</v>
      </c>
      <c r="B51" s="67" t="e">
        <f>ROUNDDOWN($C$49/契約症例数,0)</f>
        <v>#REF!</v>
      </c>
      <c r="C51" s="68" t="e">
        <f>#REF!*ROUNDUP(治験契約期間*IRB開催頻度,0)+#REF!*ROUNDDOWN(治験契約期間/12,0)</f>
        <v>#REF!</v>
      </c>
      <c r="F51" s="160" t="s">
        <v>115</v>
      </c>
      <c r="G51" s="161"/>
      <c r="H51" s="162">
        <v>9398600</v>
      </c>
    </row>
    <row r="52" spans="1:3" ht="13.5">
      <c r="A52" s="42" t="s">
        <v>40</v>
      </c>
      <c r="B52" s="319" t="e">
        <f>ROUNDDOWN(SUM($C$46:$C$49)/契約症例数,0)</f>
        <v>#REF!</v>
      </c>
      <c r="C52" s="320"/>
    </row>
    <row r="53" spans="1:3" ht="13.5">
      <c r="A53" s="42" t="s">
        <v>44</v>
      </c>
      <c r="B53" s="321" t="e">
        <f>SUM($C$46:$C$47)/SUM($C$46:$C$48)</f>
        <v>#REF!</v>
      </c>
      <c r="C53" s="321"/>
    </row>
    <row r="54" spans="1:8" ht="13.5">
      <c r="A54" s="42" t="s">
        <v>103</v>
      </c>
      <c r="B54" s="319" t="e">
        <f>ROUNDDOWN(SUM($C$38:$C$43)/契約症例数,0)</f>
        <v>#REF!</v>
      </c>
      <c r="C54" s="320"/>
      <c r="F54" s="152" t="s">
        <v>107</v>
      </c>
      <c r="G54" s="152" t="s">
        <v>109</v>
      </c>
      <c r="H54" s="153" t="s">
        <v>110</v>
      </c>
    </row>
    <row r="55" spans="1:8" ht="13.5">
      <c r="A55" s="42" t="s">
        <v>45</v>
      </c>
      <c r="B55" s="321" t="e">
        <f>(SUM($C$38)+SUM($C$46:$C$47))/(SUM($C$38:$C$39)+SUM($C$46:$C$48))</f>
        <v>#REF!</v>
      </c>
      <c r="C55" s="321"/>
      <c r="F55" s="154" t="s">
        <v>64</v>
      </c>
      <c r="G55" s="154" t="s">
        <v>111</v>
      </c>
      <c r="H55" s="155">
        <v>60000</v>
      </c>
    </row>
    <row r="56" spans="6:8" ht="13.5">
      <c r="F56" s="156"/>
      <c r="G56" s="157" t="s">
        <v>112</v>
      </c>
      <c r="H56" s="158">
        <v>1080000</v>
      </c>
    </row>
    <row r="57" spans="6:8" ht="13.5">
      <c r="F57" s="154" t="s">
        <v>52</v>
      </c>
      <c r="G57" s="154" t="s">
        <v>111</v>
      </c>
      <c r="H57" s="155">
        <v>900000</v>
      </c>
    </row>
    <row r="58" spans="6:8" ht="13.5">
      <c r="F58" s="156"/>
      <c r="G58" s="157" t="s">
        <v>112</v>
      </c>
      <c r="H58" s="158">
        <v>1300000</v>
      </c>
    </row>
    <row r="59" spans="6:8" ht="13.5">
      <c r="F59" s="154" t="s">
        <v>51</v>
      </c>
      <c r="G59" s="154" t="s">
        <v>111</v>
      </c>
      <c r="H59" s="155">
        <v>400000</v>
      </c>
    </row>
    <row r="60" spans="6:8" ht="13.5">
      <c r="F60" s="156"/>
      <c r="G60" s="157" t="s">
        <v>112</v>
      </c>
      <c r="H60" s="158">
        <v>4800000</v>
      </c>
    </row>
    <row r="61" spans="6:8" ht="13.5">
      <c r="F61" s="154" t="s">
        <v>63</v>
      </c>
      <c r="G61" s="154" t="s">
        <v>111</v>
      </c>
      <c r="H61" s="155">
        <v>400000</v>
      </c>
    </row>
    <row r="62" spans="6:8" ht="13.5">
      <c r="F62" s="156"/>
      <c r="G62" s="157" t="s">
        <v>112</v>
      </c>
      <c r="H62" s="158">
        <v>4800000</v>
      </c>
    </row>
    <row r="63" spans="6:8" ht="13.5">
      <c r="F63" s="154" t="s">
        <v>53</v>
      </c>
      <c r="G63" s="154" t="s">
        <v>111</v>
      </c>
      <c r="H63" s="155">
        <v>440000</v>
      </c>
    </row>
    <row r="64" spans="6:8" ht="13.5">
      <c r="F64" s="156"/>
      <c r="G64" s="157" t="s">
        <v>112</v>
      </c>
      <c r="H64" s="158"/>
    </row>
    <row r="65" spans="6:8" ht="13.5">
      <c r="F65" s="154" t="s">
        <v>113</v>
      </c>
      <c r="G65" s="154" t="s">
        <v>111</v>
      </c>
      <c r="H65" s="155">
        <v>800000</v>
      </c>
    </row>
    <row r="66" spans="6:8" ht="13.5">
      <c r="F66" s="156"/>
      <c r="G66" s="157" t="s">
        <v>112</v>
      </c>
      <c r="H66" s="158"/>
    </row>
    <row r="67" spans="6:8" ht="13.5">
      <c r="F67" s="154" t="s">
        <v>114</v>
      </c>
      <c r="G67" s="159"/>
      <c r="H67" s="155">
        <v>3000000</v>
      </c>
    </row>
    <row r="68" spans="6:8" ht="13.5">
      <c r="F68" s="160" t="s">
        <v>115</v>
      </c>
      <c r="G68" s="161"/>
      <c r="H68" s="162">
        <v>11980000</v>
      </c>
    </row>
  </sheetData>
  <sheetProtection/>
  <mergeCells count="36">
    <mergeCell ref="B44:C44"/>
    <mergeCell ref="B45:C45"/>
    <mergeCell ref="B8:E8"/>
    <mergeCell ref="B21:E21"/>
    <mergeCell ref="B22:E22"/>
    <mergeCell ref="B19:E19"/>
    <mergeCell ref="B17:E17"/>
    <mergeCell ref="B18:E18"/>
    <mergeCell ref="B9:E9"/>
    <mergeCell ref="B11:E11"/>
    <mergeCell ref="B4:E4"/>
    <mergeCell ref="B7:E7"/>
    <mergeCell ref="B5:E5"/>
    <mergeCell ref="B6:E6"/>
    <mergeCell ref="B14:E14"/>
    <mergeCell ref="B12:E12"/>
    <mergeCell ref="B13:E13"/>
    <mergeCell ref="B10:E10"/>
    <mergeCell ref="B20:E20"/>
    <mergeCell ref="B25:E25"/>
    <mergeCell ref="B30:E30"/>
    <mergeCell ref="B26:E26"/>
    <mergeCell ref="B27:E27"/>
    <mergeCell ref="B28:E28"/>
    <mergeCell ref="B29:E29"/>
    <mergeCell ref="B23:E23"/>
    <mergeCell ref="B54:C54"/>
    <mergeCell ref="B52:C52"/>
    <mergeCell ref="B53:C53"/>
    <mergeCell ref="B55:C55"/>
    <mergeCell ref="B31:E31"/>
    <mergeCell ref="B24:E24"/>
    <mergeCell ref="B35:E35"/>
    <mergeCell ref="B32:E32"/>
    <mergeCell ref="B33:E33"/>
    <mergeCell ref="B34:E34"/>
  </mergeCells>
  <dataValidations count="3">
    <dataValidation type="list" allowBlank="1" showInputMessage="1" showErrorMessage="1" sqref="B33:E33">
      <formula1>"急性期,通常"</formula1>
    </dataValidation>
    <dataValidation type="list" allowBlank="1" showInputMessage="1" showErrorMessage="1" sqref="B32:E32">
      <formula1>"有,無"</formula1>
    </dataValidation>
    <dataValidation type="list" allowBlank="1" showInputMessage="1" showErrorMessage="1" sqref="B31:E31">
      <formula1>"入院,外来,不問"</formula1>
    </dataValidation>
  </dataValidations>
  <printOptions horizontalCentered="1"/>
  <pageMargins left="0.5905511811023623" right="0.5905511811023623" top="0.7874015748031497" bottom="0.3937007874015748" header="0.3937007874015748" footer="0.3937007874015748"/>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Yamauchi Yasutomo</dc:creator>
  <cp:keywords/>
  <dc:description/>
  <cp:lastModifiedBy>seishu2001</cp:lastModifiedBy>
  <cp:lastPrinted>2014-07-22T05:19:36Z</cp:lastPrinted>
  <dcterms:created xsi:type="dcterms:W3CDTF">2004-11-07T16:12:49Z</dcterms:created>
  <dcterms:modified xsi:type="dcterms:W3CDTF">2017-09-15T00:07:35Z</dcterms:modified>
  <cp:category/>
  <cp:version/>
  <cp:contentType/>
  <cp:contentStatus/>
</cp:coreProperties>
</file>