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0730" windowHeight="11760"/>
  </bookViews>
  <sheets>
    <sheet name="正常分娩" sheetId="1" r:id="rId1"/>
    <sheet name="帝王切開" sheetId="2" r:id="rId2"/>
  </sheets>
  <definedNames>
    <definedName name="日数">正常分娩!$G$3:$G$7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F11" i="1" l="1"/>
  <c r="F3" i="1"/>
  <c r="B7" i="1" s="1"/>
  <c r="F6" i="1" s="1"/>
  <c r="G9" i="2"/>
  <c r="G8" i="2"/>
  <c r="G6" i="2"/>
  <c r="G5" i="2"/>
  <c r="F4" i="2"/>
  <c r="G7" i="2" s="1"/>
  <c r="G12" i="2"/>
  <c r="G11" i="2"/>
  <c r="G10" i="2"/>
  <c r="G3" i="2"/>
  <c r="F10" i="1"/>
  <c r="F9" i="1"/>
  <c r="F8" i="1"/>
  <c r="F5" i="1"/>
  <c r="H7" i="1" l="1"/>
  <c r="J7" i="1" s="1"/>
  <c r="H5" i="1"/>
  <c r="H6" i="1"/>
  <c r="J6" i="1" s="1"/>
  <c r="H8" i="1"/>
  <c r="J8" i="1" s="1"/>
  <c r="C13" i="1"/>
  <c r="C6" i="1"/>
  <c r="G3" i="1"/>
  <c r="G4" i="1" s="1"/>
  <c r="G5" i="1" s="1"/>
  <c r="G6" i="1" s="1"/>
  <c r="G7" i="1" s="1"/>
  <c r="C14" i="2"/>
  <c r="I9" i="1" l="1"/>
  <c r="D7" i="1" s="1"/>
  <c r="J5" i="1"/>
</calcChain>
</file>

<file path=xl/sharedStrings.xml><?xml version="1.0" encoding="utf-8"?>
<sst xmlns="http://schemas.openxmlformats.org/spreadsheetml/2006/main" count="42" uniqueCount="33">
  <si>
    <t>入院日数</t>
    <rPh sb="0" eb="4">
      <t>ニュウインニッスウ</t>
    </rPh>
    <phoneticPr fontId="3"/>
  </si>
  <si>
    <t>シャワー室付個室</t>
    <rPh sb="4" eb="5">
      <t>シツ</t>
    </rPh>
    <rPh sb="5" eb="6">
      <t>ツキ</t>
    </rPh>
    <rPh sb="6" eb="8">
      <t>コシツ</t>
    </rPh>
    <phoneticPr fontId="3"/>
  </si>
  <si>
    <t>２人部屋</t>
    <rPh sb="1" eb="2">
      <t>ニン</t>
    </rPh>
    <rPh sb="2" eb="4">
      <t>ベヤ</t>
    </rPh>
    <phoneticPr fontId="3"/>
  </si>
  <si>
    <t>単価</t>
    <rPh sb="0" eb="2">
      <t>タンカ</t>
    </rPh>
    <phoneticPr fontId="3"/>
  </si>
  <si>
    <t>(１～２）</t>
    <phoneticPr fontId="3"/>
  </si>
  <si>
    <t>注釈</t>
    <rPh sb="0" eb="2">
      <t>チュウシャク</t>
    </rPh>
    <phoneticPr fontId="3"/>
  </si>
  <si>
    <t>概算額</t>
    <rPh sb="0" eb="3">
      <t>ガイサンガク</t>
    </rPh>
    <phoneticPr fontId="3"/>
  </si>
  <si>
    <t>標準的な個室</t>
    <rPh sb="0" eb="2">
      <t>ヒョウジュン</t>
    </rPh>
    <rPh sb="2" eb="3">
      <t>テキ</t>
    </rPh>
    <rPh sb="4" eb="6">
      <t>コシツ</t>
    </rPh>
    <phoneticPr fontId="3"/>
  </si>
  <si>
    <t>千葉医療センター　帝王切開分娩　料金概算表</t>
    <rPh sb="0" eb="2">
      <t>チバ</t>
    </rPh>
    <rPh sb="2" eb="4">
      <t>イリョウ</t>
    </rPh>
    <rPh sb="9" eb="11">
      <t>テイオウ</t>
    </rPh>
    <rPh sb="11" eb="13">
      <t>セッカイ</t>
    </rPh>
    <rPh sb="13" eb="15">
      <t>ブンベン</t>
    </rPh>
    <rPh sb="16" eb="18">
      <t>リョウキン</t>
    </rPh>
    <rPh sb="18" eb="21">
      <t>ガイサンヒョウ</t>
    </rPh>
    <phoneticPr fontId="3"/>
  </si>
  <si>
    <t>千葉医療センター　正常分娩　料金概算表</t>
    <rPh sb="0" eb="2">
      <t>チバ</t>
    </rPh>
    <rPh sb="2" eb="4">
      <t>イリョウ</t>
    </rPh>
    <rPh sb="9" eb="13">
      <t>セイジョウブンベン</t>
    </rPh>
    <rPh sb="14" eb="16">
      <t>リョウキン</t>
    </rPh>
    <rPh sb="16" eb="19">
      <t>ガイサンヒョウ</t>
    </rPh>
    <phoneticPr fontId="3"/>
  </si>
  <si>
    <t>（９～１３）</t>
    <phoneticPr fontId="3"/>
  </si>
  <si>
    <t>健康保険限度額適用認定証の区分</t>
    <rPh sb="0" eb="4">
      <t>ケンコウホケン</t>
    </rPh>
    <rPh sb="4" eb="7">
      <t>ゲンドガク</t>
    </rPh>
    <rPh sb="7" eb="9">
      <t>テキヨウ</t>
    </rPh>
    <rPh sb="9" eb="12">
      <t>ニンテイショウ</t>
    </rPh>
    <rPh sb="13" eb="15">
      <t>クブン</t>
    </rPh>
    <phoneticPr fontId="3"/>
  </si>
  <si>
    <t>ア</t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</si>
  <si>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</si>
  <si>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</si>
  <si>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</si>
  <si>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</si>
  <si>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胎児数</t>
    <rPh sb="0" eb="2">
      <t>タイジ</t>
    </rPh>
    <rPh sb="2" eb="3">
      <t>スウ</t>
    </rPh>
    <phoneticPr fontId="3"/>
  </si>
  <si>
    <t>胎児数</t>
    <rPh sb="0" eb="3">
      <t>タイジスウ</t>
    </rPh>
    <phoneticPr fontId="3"/>
  </si>
  <si>
    <t>※入院から退院が同月時の概算となります。月をまたぐ場合は大幅に変わる場合があります。</t>
    <rPh sb="1" eb="3">
      <t>ニュウイン</t>
    </rPh>
    <rPh sb="5" eb="7">
      <t>タイイン</t>
    </rPh>
    <rPh sb="8" eb="10">
      <t>ドウゲツ</t>
    </rPh>
    <rPh sb="10" eb="11">
      <t>ジ</t>
    </rPh>
    <rPh sb="12" eb="14">
      <t>ガイサン</t>
    </rPh>
    <rPh sb="20" eb="21">
      <t>ツキ</t>
    </rPh>
    <rPh sb="25" eb="27">
      <t>バアイ</t>
    </rPh>
    <rPh sb="28" eb="30">
      <t>オオハバ</t>
    </rPh>
    <rPh sb="31" eb="32">
      <t>カ</t>
    </rPh>
    <rPh sb="34" eb="36">
      <t>バアイ</t>
    </rPh>
    <phoneticPr fontId="3"/>
  </si>
  <si>
    <t>※（概算）
３割負担（限度額含む）
及び
食事代１食４６０円</t>
    <rPh sb="2" eb="4">
      <t>ガイサン</t>
    </rPh>
    <rPh sb="7" eb="8">
      <t>ワリ</t>
    </rPh>
    <rPh sb="8" eb="10">
      <t>フタン</t>
    </rPh>
    <rPh sb="11" eb="14">
      <t>ゲンドガク</t>
    </rPh>
    <rPh sb="14" eb="15">
      <t>フク</t>
    </rPh>
    <rPh sb="18" eb="19">
      <t>オヨ</t>
    </rPh>
    <rPh sb="21" eb="24">
      <t>ショクジダイ</t>
    </rPh>
    <rPh sb="25" eb="26">
      <t>ショク</t>
    </rPh>
    <rPh sb="29" eb="30">
      <t>エン</t>
    </rPh>
    <phoneticPr fontId="3"/>
  </si>
  <si>
    <t>区分</t>
    <rPh sb="0" eb="2">
      <t>クブン</t>
    </rPh>
    <phoneticPr fontId="3"/>
  </si>
  <si>
    <t>計算</t>
    <rPh sb="0" eb="2">
      <t>ケイサン</t>
    </rPh>
    <phoneticPr fontId="3"/>
  </si>
  <si>
    <t>入院から出産までの日数</t>
    <rPh sb="0" eb="2">
      <t>ニュウイン</t>
    </rPh>
    <rPh sb="4" eb="6">
      <t>シュッサン</t>
    </rPh>
    <rPh sb="9" eb="11">
      <t>ニッスウ</t>
    </rPh>
    <phoneticPr fontId="3"/>
  </si>
  <si>
    <t>保険診療となります</t>
    <rPh sb="0" eb="2">
      <t>ホケン</t>
    </rPh>
    <rPh sb="2" eb="4">
      <t>シンリョウ</t>
    </rPh>
    <phoneticPr fontId="3"/>
  </si>
  <si>
    <t>分娩経験</t>
    <rPh sb="0" eb="4">
      <t>ブンベンケイケン</t>
    </rPh>
    <phoneticPr fontId="3"/>
  </si>
  <si>
    <t>初産</t>
    <rPh sb="0" eb="2">
      <t>ウイザン</t>
    </rPh>
    <phoneticPr fontId="3"/>
  </si>
  <si>
    <t>初産以外</t>
    <rPh sb="0" eb="2">
      <t>ウイザン</t>
    </rPh>
    <rPh sb="2" eb="4">
      <t>イガイ</t>
    </rPh>
    <phoneticPr fontId="3"/>
  </si>
  <si>
    <t>特別室</t>
    <rPh sb="0" eb="3">
      <t>トクベツシツ</t>
    </rPh>
    <phoneticPr fontId="3"/>
  </si>
  <si>
    <t>入院から出産までの日数については、個人差があります。</t>
    <rPh sb="0" eb="2">
      <t>ニュウイン</t>
    </rPh>
    <rPh sb="4" eb="6">
      <t>シュッサン</t>
    </rPh>
    <rPh sb="9" eb="11">
      <t>ニッスウ</t>
    </rPh>
    <rPh sb="17" eb="20">
      <t>コジンサ</t>
    </rPh>
    <phoneticPr fontId="3"/>
  </si>
  <si>
    <t>分娩誘発剤</t>
    <rPh sb="0" eb="2">
      <t>ブンベン</t>
    </rPh>
    <rPh sb="2" eb="5">
      <t>ユウハツザイ</t>
    </rPh>
    <phoneticPr fontId="3"/>
  </si>
  <si>
    <t>医師の判断で使用することがあります</t>
    <rPh sb="0" eb="2">
      <t>イシ</t>
    </rPh>
    <rPh sb="3" eb="5">
      <t>ハンダン</t>
    </rPh>
    <rPh sb="6" eb="8">
      <t>シヨウ</t>
    </rPh>
    <phoneticPr fontId="3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</si>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</sst>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9" fillId="0" borderId="2" xfId="1" applyFont="1" applyBorder="1">
      <alignment vertical="center"/>
    </xf>
    <xf numFmtId="38" fontId="7" fillId="0" borderId="8" xfId="1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 hidden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38" fontId="7" fillId="0" borderId="1" xfId="1" applyFont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14" fillId="0" borderId="1" xfId="0" applyFont="1" applyBorder="1">
      <alignment vertical="center"/>
    </xf>
    <xf numFmtId="0" fontId="15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locked="0" hidden="1"/>
    </xf>
    <xf numFmtId="0" fontId="1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E$8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F$5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E$3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$F$10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38100</xdr:rowOff>
        </xdr:from>
        <xdr:to>
          <xdr:col>1</xdr:col>
          <xdr:colOff>371475</xdr:colOff>
          <xdr:row>7</xdr:row>
          <xdr:rowOff>238125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47625</xdr:rowOff>
        </xdr:from>
        <xdr:to>
          <xdr:col>1</xdr:col>
          <xdr:colOff>371475</xdr:colOff>
          <xdr:row>8</xdr:row>
          <xdr:rowOff>238125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47625</xdr:rowOff>
        </xdr:from>
        <xdr:to>
          <xdr:col>1</xdr:col>
          <xdr:colOff>371475</xdr:colOff>
          <xdr:row>9</xdr:row>
          <xdr:rowOff>238125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1114425</xdr:colOff>
          <xdr:row>1</xdr:row>
          <xdr:rowOff>257175</xdr:rowOff>
        </xdr:from>
        <xdr:to>
          <xdr:col>2</xdr:col>
          <xdr:colOff>95250</xdr:colOff>
          <xdr:row>4</xdr:row>
          <xdr:rowOff>85725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57150</xdr:rowOff>
        </xdr:from>
        <xdr:to>
          <xdr:col>1</xdr:col>
          <xdr:colOff>361950</xdr:colOff>
          <xdr:row>2</xdr:row>
          <xdr:rowOff>238125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</xdr:row>
          <xdr:rowOff>57150</xdr:rowOff>
        </xdr:from>
        <xdr:to>
          <xdr:col>1</xdr:col>
          <xdr:colOff>361950</xdr:colOff>
          <xdr:row>3</xdr:row>
          <xdr:rowOff>238125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38100</xdr:rowOff>
        </xdr:from>
        <xdr:to>
          <xdr:col>1</xdr:col>
          <xdr:colOff>371475</xdr:colOff>
          <xdr:row>9</xdr:row>
          <xdr:rowOff>285750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47625</xdr:rowOff>
        </xdr:from>
        <xdr:to>
          <xdr:col>1</xdr:col>
          <xdr:colOff>371475</xdr:colOff>
          <xdr:row>10</xdr:row>
          <xdr:rowOff>285750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47625</xdr:rowOff>
        </xdr:from>
        <xdr:to>
          <xdr:col>1</xdr:col>
          <xdr:colOff>371475</xdr:colOff>
          <xdr:row>11</xdr:row>
          <xdr:rowOff>285750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</xdr:row>
          <xdr:rowOff>38100</xdr:rowOff>
        </xdr:from>
        <xdr:to>
          <xdr:col>2</xdr:col>
          <xdr:colOff>76200</xdr:colOff>
          <xdr:row>12</xdr:row>
          <xdr:rowOff>19050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19050</xdr:rowOff>
        </xdr:from>
        <xdr:to>
          <xdr:col>2</xdr:col>
          <xdr:colOff>28575</xdr:colOff>
          <xdr:row>8</xdr:row>
          <xdr:rowOff>323850</xdr:rowOff>
        </xdr:to>
        <xdr:sp macro="" textlink="">
          <xdr:nvSpPr>
            <xdr:cNvPr id="2053" name="Group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</xdr:row>
          <xdr:rowOff>47625</xdr:rowOff>
        </xdr:from>
        <xdr:to>
          <xdr:col>1</xdr:col>
          <xdr:colOff>361950</xdr:colOff>
          <xdr:row>4</xdr:row>
          <xdr:rowOff>285750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</xdr:row>
          <xdr:rowOff>47625</xdr:rowOff>
        </xdr:from>
        <xdr:to>
          <xdr:col>1</xdr:col>
          <xdr:colOff>381000</xdr:colOff>
          <xdr:row>5</xdr:row>
          <xdr:rowOff>285750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</xdr:row>
          <xdr:rowOff>47625</xdr:rowOff>
        </xdr:from>
        <xdr:to>
          <xdr:col>1</xdr:col>
          <xdr:colOff>457200</xdr:colOff>
          <xdr:row>6</xdr:row>
          <xdr:rowOff>285750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47625</xdr:rowOff>
        </xdr:from>
        <xdr:to>
          <xdr:col>1</xdr:col>
          <xdr:colOff>428625</xdr:colOff>
          <xdr:row>7</xdr:row>
          <xdr:rowOff>285750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47625</xdr:rowOff>
        </xdr:from>
        <xdr:to>
          <xdr:col>1</xdr:col>
          <xdr:colOff>400050</xdr:colOff>
          <xdr:row>8</xdr:row>
          <xdr:rowOff>285750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4"/>
  <sheetViews>
    <sheetView tabSelected="1" zoomScale="90" zoomScaleNormal="9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B6" sqref="B6"/>
    </sheetView>
  </sheetViews>
  <sheetFormatPr defaultRowHeight="13.5"/>
  <cols>
    <col min="1" max="1" width="15.5" customWidth="1"/>
    <col min="2" max="2" width="6.125" customWidth="1"/>
    <col min="3" max="3" width="30.75" customWidth="1"/>
    <col min="4" max="4" width="11.375" style="1" bestFit="1" customWidth="1"/>
    <col min="5" max="5" width="12.625" style="14" customWidth="1"/>
    <col min="6" max="11" width="8.75" style="14"/>
  </cols>
  <sheetData>
    <row r="1" spans="1:12" ht="33" customHeight="1">
      <c r="A1" s="2" t="s">
        <v>9</v>
      </c>
      <c r="E1" s="22"/>
      <c r="F1" s="22"/>
      <c r="G1" s="22"/>
      <c r="H1" s="22"/>
      <c r="I1" s="22"/>
      <c r="J1" s="39"/>
      <c r="K1" s="39"/>
      <c r="L1" s="24"/>
    </row>
    <row r="2" spans="1:12" ht="18.75">
      <c r="A2" s="3"/>
      <c r="B2" s="3"/>
      <c r="C2" s="5" t="s">
        <v>5</v>
      </c>
      <c r="D2" s="19" t="s">
        <v>3</v>
      </c>
      <c r="E2" s="22" t="s">
        <v>21</v>
      </c>
      <c r="F2" s="22" t="s">
        <v>22</v>
      </c>
      <c r="G2" s="22"/>
      <c r="H2" s="22"/>
      <c r="I2" s="22"/>
      <c r="J2" s="39"/>
      <c r="K2" s="39"/>
      <c r="L2" s="24"/>
    </row>
    <row r="3" spans="1:12" ht="18.75">
      <c r="A3" s="26" t="s">
        <v>25</v>
      </c>
      <c r="B3" s="20"/>
      <c r="C3" s="18" t="s">
        <v>26</v>
      </c>
      <c r="D3" s="10"/>
      <c r="E3" s="23">
        <v>2</v>
      </c>
      <c r="F3" s="22">
        <f>IF(E3=1,7,6)</f>
        <v>6</v>
      </c>
      <c r="G3" s="22">
        <f>F3</f>
        <v>6</v>
      </c>
      <c r="H3" s="22"/>
      <c r="I3" s="22"/>
      <c r="J3" s="39"/>
      <c r="K3" s="39"/>
      <c r="L3" s="24"/>
    </row>
    <row r="4" spans="1:12" ht="18.75">
      <c r="A4" s="27"/>
      <c r="B4" s="20"/>
      <c r="C4" s="18" t="s">
        <v>27</v>
      </c>
      <c r="D4" s="10"/>
      <c r="E4" s="22"/>
      <c r="F4" s="22"/>
      <c r="G4" s="22">
        <f>G3+1</f>
        <v>7</v>
      </c>
      <c r="H4" s="22"/>
      <c r="I4" s="22"/>
      <c r="J4" s="22"/>
      <c r="K4" s="22"/>
      <c r="L4" s="24"/>
    </row>
    <row r="5" spans="1:12" ht="18.75">
      <c r="A5" s="5" t="s">
        <v>17</v>
      </c>
      <c r="B5" s="6">
        <v>1</v>
      </c>
      <c r="C5" s="3" t="s">
        <v>4</v>
      </c>
      <c r="D5" s="4">
        <v>204000</v>
      </c>
      <c r="E5" s="22"/>
      <c r="F5" s="22">
        <f>D5*B5</f>
        <v>204000</v>
      </c>
      <c r="G5" s="22">
        <f>G4+1</f>
        <v>8</v>
      </c>
      <c r="H5" s="22">
        <f>IF($B$7&gt;0,1,0)</f>
        <v>0</v>
      </c>
      <c r="I5" s="22">
        <v>8050</v>
      </c>
      <c r="J5" s="22">
        <f>(460*3)*H5</f>
        <v>0</v>
      </c>
      <c r="K5" s="22"/>
      <c r="L5" s="24"/>
    </row>
    <row r="6" spans="1:12" ht="18.75">
      <c r="A6" s="5" t="s">
        <v>0</v>
      </c>
      <c r="B6" s="6">
        <v>6</v>
      </c>
      <c r="C6" s="3" t="str">
        <f>"（"&amp;F3&amp;"～１０）"</f>
        <v>（6～１０）</v>
      </c>
      <c r="D6" s="4">
        <v>34000</v>
      </c>
      <c r="E6" s="22"/>
      <c r="F6" s="22">
        <f>D6*(B6-B7)</f>
        <v>204000</v>
      </c>
      <c r="G6" s="22">
        <f>G5+1</f>
        <v>9</v>
      </c>
      <c r="H6" s="22">
        <f>IF($B$7&gt;1,1,0)</f>
        <v>0</v>
      </c>
      <c r="I6" s="22">
        <v>3650</v>
      </c>
      <c r="J6" s="22">
        <f t="shared" ref="J6:J8" si="0">(460*3)*H6</f>
        <v>0</v>
      </c>
      <c r="K6" s="22"/>
      <c r="L6" s="24"/>
    </row>
    <row r="7" spans="1:12" ht="18.75">
      <c r="A7" s="16" t="s">
        <v>23</v>
      </c>
      <c r="B7" s="5">
        <f>B6-F3</f>
        <v>0</v>
      </c>
      <c r="C7" s="17" t="s">
        <v>24</v>
      </c>
      <c r="D7" s="4">
        <f>MIN(I9*3,INT(80100+I9*0.01))+J9</f>
        <v>0</v>
      </c>
      <c r="E7" s="22"/>
      <c r="F7" s="22"/>
      <c r="G7" s="22">
        <f>IF(F3=6,G6+1,"")</f>
        <v>10</v>
      </c>
      <c r="H7" s="22">
        <f>IF($B$7&gt;2,1,0)</f>
        <v>0</v>
      </c>
      <c r="I7" s="22">
        <v>3650</v>
      </c>
      <c r="J7" s="22">
        <f t="shared" si="0"/>
        <v>0</v>
      </c>
      <c r="K7" s="22"/>
      <c r="L7" s="24"/>
    </row>
    <row r="8" spans="1:12" ht="18.75">
      <c r="A8" s="25" t="s">
        <v>28</v>
      </c>
      <c r="B8" s="7"/>
      <c r="C8" s="3" t="s">
        <v>1</v>
      </c>
      <c r="D8" s="4">
        <v>8000</v>
      </c>
      <c r="E8" s="23">
        <v>2</v>
      </c>
      <c r="F8" s="22">
        <f>IF(E8=1,D8*B6,0)</f>
        <v>0</v>
      </c>
      <c r="G8" s="22"/>
      <c r="H8" s="22">
        <f>IF($B$7&gt;3,1,0)</f>
        <v>0</v>
      </c>
      <c r="I8" s="22">
        <v>3650</v>
      </c>
      <c r="J8" s="22">
        <f t="shared" si="0"/>
        <v>0</v>
      </c>
      <c r="K8" s="22"/>
      <c r="L8" s="24"/>
    </row>
    <row r="9" spans="1:12" ht="18.75">
      <c r="A9" s="25"/>
      <c r="B9" s="7"/>
      <c r="C9" s="3" t="s">
        <v>7</v>
      </c>
      <c r="D9" s="4">
        <v>5000</v>
      </c>
      <c r="E9" s="22"/>
      <c r="F9" s="22">
        <f>IF(E8=2,D9*B6,0)</f>
        <v>30000</v>
      </c>
      <c r="G9" s="22"/>
      <c r="H9" s="22"/>
      <c r="I9" s="22">
        <f>SUMIF(H5:H8,1,I5:I8)</f>
        <v>0</v>
      </c>
      <c r="J9" s="22">
        <f>SUMIF(I5:I8,1,J5:J8)</f>
        <v>0</v>
      </c>
      <c r="K9" s="22"/>
      <c r="L9" s="24"/>
    </row>
    <row r="10" spans="1:12" ht="18.75">
      <c r="A10" s="25"/>
      <c r="B10" s="7"/>
      <c r="C10" s="3" t="s">
        <v>2</v>
      </c>
      <c r="D10" s="4">
        <v>0</v>
      </c>
      <c r="E10" s="22"/>
      <c r="F10" s="22">
        <f>IF(E8=3,D10*B6,0)</f>
        <v>0</v>
      </c>
      <c r="G10" s="22"/>
      <c r="H10" s="22"/>
      <c r="I10" s="22"/>
      <c r="J10" s="22"/>
      <c r="K10" s="22"/>
      <c r="L10" s="24"/>
    </row>
    <row r="11" spans="1:12" ht="18.75">
      <c r="A11" s="5" t="s">
        <v>30</v>
      </c>
      <c r="B11" s="6" t="s">
        <v>32</v>
      </c>
      <c r="C11" s="21" t="s">
        <v>31</v>
      </c>
      <c r="D11" s="4">
        <v>20000</v>
      </c>
      <c r="E11" s="22"/>
      <c r="F11" s="22">
        <f>IF(B11="有",20000,0)</f>
        <v>0</v>
      </c>
      <c r="G11" s="22"/>
      <c r="H11" s="22"/>
      <c r="I11" s="22"/>
      <c r="J11" s="22"/>
      <c r="K11" s="22"/>
      <c r="L11" s="24"/>
    </row>
    <row r="12" spans="1:12">
      <c r="E12" s="22"/>
      <c r="F12" s="22"/>
      <c r="G12" s="22"/>
      <c r="H12" s="22"/>
      <c r="I12" s="22"/>
      <c r="J12" s="39"/>
      <c r="K12" s="39"/>
      <c r="L12" s="24"/>
    </row>
    <row r="13" spans="1:12" ht="44.45" customHeight="1" thickBot="1">
      <c r="B13" s="8" t="s">
        <v>6</v>
      </c>
      <c r="C13" s="9">
        <f>SUM(F5:F11)</f>
        <v>438000</v>
      </c>
      <c r="E13" s="22"/>
      <c r="F13" s="22"/>
      <c r="G13" s="22"/>
      <c r="H13" s="22"/>
      <c r="I13" s="22"/>
      <c r="J13" s="39"/>
      <c r="K13" s="39"/>
      <c r="L13" s="24"/>
    </row>
    <row r="14" spans="1:12" ht="14.25" thickTop="1">
      <c r="A14" t="s">
        <v>29</v>
      </c>
    </row>
  </sheetData>
  <sheetProtection password="CC4F" sheet="1" objects="1" scenarios="1"/>
  <mergeCells count="2">
    <mergeCell ref="A8:A10"/>
    <mergeCell ref="A3:A4"/>
  </mergeCells>
  <phoneticPr fontId="3"/>
  <conditionalFormatting sqref="B6">
    <cfRule type="expression" dxfId="0" priority="1">
      <formula>$B$7&lt;0</formula>
    </cfRule>
  </conditionalFormatting>
  <dataValidations count="3">
    <dataValidation type="list" errorStyle="information" imeMode="off" allowBlank="1" showInputMessage="1" showErrorMessage="1" sqref="B5">
      <formula1>"1,2"</formula1>
    </dataValidation>
    <dataValidation type="list" errorStyle="information" imeMode="off" allowBlank="1" showInputMessage="1" showErrorMessage="1" sqref="B6">
      <formula1>日数</formula1>
    </dataValidation>
    <dataValidation type="list" allowBlank="1" showInputMessage="1" showErrorMessage="1" sqref="B11">
      <formula1>"無,有"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38100</xdr:rowOff>
                  </from>
                  <to>
                    <xdr:col>1</xdr:col>
                    <xdr:colOff>371475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47625</xdr:rowOff>
                  </from>
                  <to>
                    <xdr:col>1</xdr:col>
                    <xdr:colOff>371475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47625</xdr:rowOff>
                  </from>
                  <to>
                    <xdr:col>1</xdr:col>
                    <xdr:colOff>371475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autoFill="0" autoPict="0">
                <anchor moveWithCells="1">
                  <from>
                    <xdr:col>0</xdr:col>
                    <xdr:colOff>1114425</xdr:colOff>
                    <xdr:row>1</xdr:row>
                    <xdr:rowOff>238125</xdr:rowOff>
                  </from>
                  <to>
                    <xdr:col>2</xdr:col>
                    <xdr:colOff>95250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123825</xdr:colOff>
                    <xdr:row>2</xdr:row>
                    <xdr:rowOff>57150</xdr:rowOff>
                  </from>
                  <to>
                    <xdr:col>1</xdr:col>
                    <xdr:colOff>361950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</xdr:col>
                    <xdr:colOff>123825</xdr:colOff>
                    <xdr:row>3</xdr:row>
                    <xdr:rowOff>57150</xdr:rowOff>
                  </from>
                  <to>
                    <xdr:col>1</xdr:col>
                    <xdr:colOff>361950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5"/>
  <sheetViews>
    <sheetView zoomScale="90" zoomScaleNormal="9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2" sqref="A2"/>
    </sheetView>
  </sheetViews>
  <sheetFormatPr defaultRowHeight="13.5"/>
  <cols>
    <col min="1" max="1" width="15.5" customWidth="1"/>
    <col min="2" max="2" width="6.125" customWidth="1"/>
    <col min="3" max="3" width="9.125" customWidth="1"/>
    <col min="4" max="4" width="25.5" customWidth="1"/>
    <col min="5" max="5" width="11.375" style="1" bestFit="1" customWidth="1"/>
    <col min="6" max="6" width="12.625" customWidth="1"/>
  </cols>
  <sheetData>
    <row r="1" spans="1:11" ht="33" customHeight="1">
      <c r="A1" s="2" t="s">
        <v>8</v>
      </c>
      <c r="F1" s="14"/>
      <c r="G1" s="14"/>
      <c r="H1" s="14"/>
      <c r="I1" s="14"/>
      <c r="J1" s="14"/>
      <c r="K1" s="14"/>
    </row>
    <row r="2" spans="1:11" ht="18.75">
      <c r="A2" s="3"/>
      <c r="B2" s="3"/>
      <c r="C2" s="37" t="s">
        <v>5</v>
      </c>
      <c r="D2" s="38"/>
      <c r="E2" s="4" t="s">
        <v>3</v>
      </c>
      <c r="F2" s="15"/>
      <c r="G2" s="15"/>
      <c r="H2" s="15"/>
      <c r="I2" s="15"/>
      <c r="J2" s="14"/>
      <c r="K2" s="14"/>
    </row>
    <row r="3" spans="1:11" ht="18.75">
      <c r="A3" s="5" t="s">
        <v>18</v>
      </c>
      <c r="B3" s="6">
        <v>1</v>
      </c>
      <c r="C3" s="35" t="s">
        <v>4</v>
      </c>
      <c r="D3" s="36"/>
      <c r="E3" s="4">
        <v>204000</v>
      </c>
      <c r="F3" s="11"/>
      <c r="G3" s="11">
        <f>E3*B3</f>
        <v>204000</v>
      </c>
      <c r="H3" s="15"/>
      <c r="I3" s="15"/>
      <c r="J3" s="14"/>
      <c r="K3" s="14"/>
    </row>
    <row r="4" spans="1:11" ht="18.75">
      <c r="A4" s="5" t="s">
        <v>0</v>
      </c>
      <c r="B4" s="6">
        <v>9</v>
      </c>
      <c r="C4" s="35" t="s">
        <v>10</v>
      </c>
      <c r="D4" s="36"/>
      <c r="E4" s="10"/>
      <c r="F4" s="11">
        <f>B4*4000</f>
        <v>36000</v>
      </c>
      <c r="G4" s="11"/>
      <c r="H4" s="15"/>
      <c r="I4" s="15"/>
      <c r="J4" s="14"/>
      <c r="K4" s="14"/>
    </row>
    <row r="5" spans="1:11" ht="26.45" customHeight="1">
      <c r="A5" s="29" t="s">
        <v>11</v>
      </c>
      <c r="B5" s="7"/>
      <c r="C5" s="5" t="s">
        <v>12</v>
      </c>
      <c r="D5" s="32" t="s">
        <v>20</v>
      </c>
      <c r="E5" s="4">
        <v>252600</v>
      </c>
      <c r="F5" s="12">
        <v>3</v>
      </c>
      <c r="G5" s="11">
        <f>IF($F$5=1,MIN(F4*3,E5+F4*0.1)+460*3*B4,0)</f>
        <v>0</v>
      </c>
      <c r="H5" s="15"/>
      <c r="I5" s="15"/>
      <c r="J5" s="14"/>
      <c r="K5" s="14"/>
    </row>
    <row r="6" spans="1:11" ht="18.75">
      <c r="A6" s="30"/>
      <c r="B6" s="7"/>
      <c r="C6" s="5" t="s">
        <v>13</v>
      </c>
      <c r="D6" s="33"/>
      <c r="E6" s="4">
        <v>167400</v>
      </c>
      <c r="F6" s="11"/>
      <c r="G6" s="11">
        <f>IF($F$5=2,MIN(F4*3,E6+F4*0.1)+460*3*B4,0)</f>
        <v>0</v>
      </c>
      <c r="H6" s="15"/>
      <c r="I6" s="15"/>
      <c r="J6" s="14"/>
      <c r="K6" s="14"/>
    </row>
    <row r="7" spans="1:11" ht="18.75">
      <c r="A7" s="30"/>
      <c r="B7" s="7"/>
      <c r="C7" s="5" t="s">
        <v>14</v>
      </c>
      <c r="D7" s="33"/>
      <c r="E7" s="4">
        <v>80100</v>
      </c>
      <c r="F7" s="11"/>
      <c r="G7" s="11">
        <f>IF($F$5=3,MIN(F4*3,E7+F4*0.1)+460*3*B4,0)</f>
        <v>96120</v>
      </c>
      <c r="H7" s="15"/>
      <c r="I7" s="15"/>
      <c r="J7" s="14"/>
      <c r="K7" s="14"/>
    </row>
    <row r="8" spans="1:11" ht="18.75">
      <c r="A8" s="30"/>
      <c r="B8" s="7"/>
      <c r="C8" s="5" t="s">
        <v>15</v>
      </c>
      <c r="D8" s="33"/>
      <c r="E8" s="4">
        <v>57600</v>
      </c>
      <c r="F8" s="11"/>
      <c r="G8" s="11">
        <f>IF($F$5=4,MIN(F4*3,E8)+460*3*B4,0)</f>
        <v>0</v>
      </c>
      <c r="H8" s="15"/>
      <c r="I8" s="15"/>
      <c r="J8" s="14"/>
      <c r="K8" s="14"/>
    </row>
    <row r="9" spans="1:11" ht="18.75">
      <c r="A9" s="31"/>
      <c r="B9" s="7"/>
      <c r="C9" s="5" t="s">
        <v>16</v>
      </c>
      <c r="D9" s="34"/>
      <c r="E9" s="4">
        <v>35400</v>
      </c>
      <c r="F9" s="11"/>
      <c r="G9" s="11">
        <f>IF($F$5=5,MIN(F4*3,E9)+460*3*B4,0)</f>
        <v>0</v>
      </c>
      <c r="H9" s="15"/>
      <c r="I9" s="15"/>
      <c r="J9" s="14"/>
      <c r="K9" s="14"/>
    </row>
    <row r="10" spans="1:11" ht="18.75">
      <c r="A10" s="25" t="s">
        <v>28</v>
      </c>
      <c r="B10" s="7"/>
      <c r="C10" s="35" t="s">
        <v>1</v>
      </c>
      <c r="D10" s="36"/>
      <c r="E10" s="4">
        <v>8000</v>
      </c>
      <c r="F10" s="12">
        <v>2</v>
      </c>
      <c r="G10" s="11">
        <f>IF(F10=1,E10*B4,0)</f>
        <v>0</v>
      </c>
      <c r="H10" s="15"/>
      <c r="I10" s="15"/>
      <c r="J10" s="14"/>
      <c r="K10" s="14"/>
    </row>
    <row r="11" spans="1:11" ht="18.75">
      <c r="A11" s="25"/>
      <c r="B11" s="7"/>
      <c r="C11" s="35" t="s">
        <v>7</v>
      </c>
      <c r="D11" s="36"/>
      <c r="E11" s="4">
        <v>5000</v>
      </c>
      <c r="F11" s="11"/>
      <c r="G11" s="11">
        <f>IF(F10=2,E11*B4,0)</f>
        <v>45000</v>
      </c>
      <c r="H11" s="15"/>
      <c r="I11" s="15"/>
      <c r="J11" s="14"/>
      <c r="K11" s="14"/>
    </row>
    <row r="12" spans="1:11" ht="18.75">
      <c r="A12" s="25"/>
      <c r="B12" s="7"/>
      <c r="C12" s="35" t="s">
        <v>2</v>
      </c>
      <c r="D12" s="36"/>
      <c r="E12" s="4">
        <v>0</v>
      </c>
      <c r="F12" s="11"/>
      <c r="G12" s="11">
        <f>IF(F10=3,E12*B4,0)</f>
        <v>0</v>
      </c>
      <c r="H12" s="15"/>
      <c r="I12" s="15"/>
      <c r="J12" s="14"/>
      <c r="K12" s="14"/>
    </row>
    <row r="13" spans="1:11">
      <c r="A13" s="13" t="s">
        <v>19</v>
      </c>
      <c r="F13" s="14"/>
      <c r="G13" s="14"/>
      <c r="H13" s="14"/>
      <c r="I13" s="14"/>
      <c r="J13" s="14"/>
      <c r="K13" s="14"/>
    </row>
    <row r="14" spans="1:11" ht="44.45" customHeight="1" thickBot="1">
      <c r="B14" s="8" t="s">
        <v>6</v>
      </c>
      <c r="C14" s="28">
        <f>SUM(G3:G12)</f>
        <v>345120</v>
      </c>
      <c r="D14" s="28"/>
    </row>
    <row r="15" spans="1:11" ht="18.600000000000001" thickTop="1"/>
  </sheetData>
  <sheetProtection algorithmName="SHA-512" hashValue="rSw6IEv1w+OGp2ADohskBqvexkwi3USO0+yWbUfH0USyEwgulG+A8iX4qKqyiM1Iacj+1WCycj7W8ETsA/uZLw==" saltValue="W029IdbEi7acfmsz9vm+/w==" spinCount="100000" sheet="1" objects="1" scenarios="1"/>
  <mergeCells count="10">
    <mergeCell ref="C2:D2"/>
    <mergeCell ref="C4:D4"/>
    <mergeCell ref="C10:D10"/>
    <mergeCell ref="C11:D11"/>
    <mergeCell ref="C12:D12"/>
    <mergeCell ref="C14:D14"/>
    <mergeCell ref="A10:A12"/>
    <mergeCell ref="A5:A9"/>
    <mergeCell ref="D5:D9"/>
    <mergeCell ref="C3:D3"/>
  </mergeCells>
  <phoneticPr fontId="3"/>
  <dataValidations count="3">
    <dataValidation type="whole" imeMode="off" allowBlank="1" showInputMessage="1" showErrorMessage="1" sqref="B5:B9">
      <formula1>9</formula1>
      <formula2>13</formula2>
    </dataValidation>
    <dataValidation type="list" imeMode="off" allowBlank="1" showInputMessage="1" showErrorMessage="1" sqref="B3">
      <formula1>"1,2"</formula1>
    </dataValidation>
    <dataValidation type="list" imeMode="off" allowBlank="1" showInputMessage="1" showErrorMessage="1" sqref="B4">
      <formula1>"9,10,11,12,13"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38100</xdr:rowOff>
                  </from>
                  <to>
                    <xdr:col>1</xdr:col>
                    <xdr:colOff>371475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47625</xdr:rowOff>
                  </from>
                  <to>
                    <xdr:col>1</xdr:col>
                    <xdr:colOff>371475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47625</xdr:rowOff>
                  </from>
                  <to>
                    <xdr:col>1</xdr:col>
                    <xdr:colOff>371475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 macro="[0]!グループ4_Click">
                <anchor moveWithCells="1">
                  <from>
                    <xdr:col>1</xdr:col>
                    <xdr:colOff>47625</xdr:colOff>
                    <xdr:row>9</xdr:row>
                    <xdr:rowOff>38100</xdr:rowOff>
                  </from>
                  <to>
                    <xdr:col>2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Group Box 5">
              <controlPr defaultSize="0" autoFill="0" autoPict="0">
                <anchor moveWithCells="1">
                  <from>
                    <xdr:col>1</xdr:col>
                    <xdr:colOff>19050</xdr:colOff>
                    <xdr:row>4</xdr:row>
                    <xdr:rowOff>19050</xdr:rowOff>
                  </from>
                  <to>
                    <xdr:col>2</xdr:col>
                    <xdr:colOff>28575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1</xdr:col>
                    <xdr:colOff>123825</xdr:colOff>
                    <xdr:row>4</xdr:row>
                    <xdr:rowOff>47625</xdr:rowOff>
                  </from>
                  <to>
                    <xdr:col>1</xdr:col>
                    <xdr:colOff>361950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defaultSize="0" autoFill="0" autoLine="0" autoPict="0">
                <anchor moveWithCells="1">
                  <from>
                    <xdr:col>1</xdr:col>
                    <xdr:colOff>133350</xdr:colOff>
                    <xdr:row>5</xdr:row>
                    <xdr:rowOff>47625</xdr:rowOff>
                  </from>
                  <to>
                    <xdr:col>1</xdr:col>
                    <xdr:colOff>381000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1</xdr:col>
                    <xdr:colOff>133350</xdr:colOff>
                    <xdr:row>6</xdr:row>
                    <xdr:rowOff>47625</xdr:rowOff>
                  </from>
                  <to>
                    <xdr:col>1</xdr:col>
                    <xdr:colOff>457200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47625</xdr:rowOff>
                  </from>
                  <to>
                    <xdr:col>1</xdr:col>
                    <xdr:colOff>428625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47625</xdr:rowOff>
                  </from>
                  <to>
                    <xdr:col>1</xdr:col>
                    <xdr:colOff>400050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正常分娩</vt:lpstr>
      <vt:lpstr>帝王切開</vt:lpstr>
      <vt:lpstr>日数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平林　龍馬／Hirabayashi,Ryuma</dc:creator>
  <cp:lastModifiedBy>IJIKA001</cp:lastModifiedBy>
  <dcterms:created xsi:type="dcterms:W3CDTF">2023-10-10T04:41:43Z</dcterms:created>
  <dcterms:modified xsi:type="dcterms:W3CDTF">2023-10-18T05:30:38Z</dcterms:modified>
</cp:coreProperties>
</file>